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20" yWindow="65316" windowWidth="17980" windowHeight="15240" tabRatio="738" activeTab="0"/>
  </bookViews>
  <sheets>
    <sheet name="Guide to worksheets" sheetId="1" r:id="rId1"/>
    <sheet name="(1) AHJ data 3 col's" sheetId="2" r:id="rId2"/>
    <sheet name="(2) Replic AHJ aggreg PW's" sheetId="3" r:id="rId3"/>
    <sheet name="(3) AHJ occ counts" sheetId="4" r:id="rId4"/>
    <sheet name="(4) MidCol pop's 1774-1800" sheetId="5" r:id="rId5"/>
    <sheet name="(5) LW occ-based weights" sheetId="6" r:id="rId6"/>
    <sheet name="(6) graph wts by PW" sheetId="7" r:id="rId7"/>
    <sheet name="(7) wealth &amp; prop inc dist's" sheetId="8" r:id="rId8"/>
    <sheet name="(8) Ranking farmers, 3 col's" sheetId="9" r:id="rId9"/>
    <sheet name="(9) Results, NY alone" sheetId="10" r:id="rId10"/>
    <sheet name="(10) Results, 4 MCs" sheetId="11" r:id="rId11"/>
  </sheets>
  <definedNames/>
  <calcPr fullCalcOnLoad="1"/>
</workbook>
</file>

<file path=xl/sharedStrings.xml><?xml version="1.0" encoding="utf-8"?>
<sst xmlns="http://schemas.openxmlformats.org/spreadsheetml/2006/main" count="2187" uniqueCount="880">
  <si>
    <t>LW-weighted</t>
  </si>
  <si>
    <t>unweighted</t>
  </si>
  <si>
    <t>farmers</t>
  </si>
  <si>
    <t>Cumulative</t>
  </si>
  <si>
    <t>Ditto, share</t>
  </si>
  <si>
    <t>Ave $/yr,</t>
  </si>
  <si>
    <t xml:space="preserve">ranked share of </t>
  </si>
  <si>
    <t>of farmers</t>
  </si>
  <si>
    <t>0-39 %iles</t>
  </si>
  <si>
    <t>40-79 %iles</t>
  </si>
  <si>
    <t>80-98 %iles</t>
  </si>
  <si>
    <t>top 2%</t>
  </si>
  <si>
    <t>80-98%</t>
  </si>
  <si>
    <t>40-79%</t>
  </si>
  <si>
    <t>0-39%</t>
  </si>
  <si>
    <t>Farmers, top 2% in gross property income</t>
  </si>
  <si>
    <t>Net</t>
  </si>
  <si>
    <t>Net prop</t>
  </si>
  <si>
    <t>Deriving occupational ave's, big city vs. the rest</t>
  </si>
  <si>
    <t>Philadelphia</t>
  </si>
  <si>
    <t>(1) Alice Hanson Jones (AHJ) data 3 col's</t>
  </si>
  <si>
    <t>plus</t>
  </si>
  <si>
    <t>plus</t>
  </si>
  <si>
    <t>equals --</t>
  </si>
  <si>
    <t xml:space="preserve"> </t>
  </si>
  <si>
    <t>Gross (interest and depreciation)</t>
  </si>
  <si>
    <t>Total</t>
  </si>
  <si>
    <t>gross income</t>
  </si>
  <si>
    <t>Gross income</t>
  </si>
  <si>
    <r>
      <t xml:space="preserve">The three Middle Colonies (NJ, PA, DE) = 70% weight per AHJ, </t>
    </r>
    <r>
      <rPr>
        <b/>
        <i/>
        <sz val="12"/>
        <rFont val="Arial"/>
        <family val="0"/>
      </rPr>
      <t>ACW</t>
    </r>
    <r>
      <rPr>
        <b/>
        <sz val="12"/>
        <rFont val="Arial"/>
        <family val="0"/>
      </rPr>
      <t>, p. 1910</t>
    </r>
  </si>
  <si>
    <t>The four Middle Colonies (NY, NJ, PA, DE)  --&gt; in these columns, below</t>
  </si>
  <si>
    <t>The four Middle Colonies (NY, NJ, PA, DE)</t>
  </si>
  <si>
    <t>(using the MidCol 0.73 adjustment to living wealthholders)</t>
  </si>
  <si>
    <t xml:space="preserve">file's way of aggregrating up from occupational average incomes given different household weighting. </t>
  </si>
  <si>
    <t>Sum of</t>
  </si>
  <si>
    <t>LW weights</t>
  </si>
  <si>
    <t>(B.2) Rural and lesser-city occupational averages:</t>
  </si>
  <si>
    <t>(B.2) Rural and lesser-city occupational averages:</t>
  </si>
  <si>
    <t xml:space="preserve">Table 5 of the submitted paper applies this to the gross property income of </t>
  </si>
  <si>
    <t>the "American incomes 1774" file to derive its estimate of net property income.</t>
  </si>
  <si>
    <t>That is, $8,371,652 gross divided by 1.2812 =</t>
  </si>
  <si>
    <t>$ millions</t>
  </si>
  <si>
    <t>NB: These asset values and codes are already products of the (decimal-point-fixed) raw values and the AHJ weights, but not yet multiplied by her 0.73 value adjustment.</t>
  </si>
  <si>
    <t>Net worth</t>
  </si>
  <si>
    <t>(now * 0.73)</t>
  </si>
  <si>
    <t>Net property</t>
  </si>
  <si>
    <t>Gross prop</t>
  </si>
  <si>
    <t>NY agric, forestry, fishing</t>
  </si>
  <si>
    <t>(1) Wealth. NB: These asset values and codes are already "weighted" products of the raw values and the LW weights.  Still not multiplied by her regional correction factor 0.73.</t>
  </si>
  <si>
    <t>(B.) Average net worth, net property income, and gross property income by occupation and asset class</t>
  </si>
  <si>
    <t>£</t>
  </si>
  <si>
    <t>Net property</t>
  </si>
  <si>
    <t>Sample n</t>
  </si>
  <si>
    <t>Net worth</t>
  </si>
  <si>
    <t>income at 6%</t>
  </si>
  <si>
    <t>Titled, professionals</t>
  </si>
  <si>
    <t>Commerce</t>
  </si>
  <si>
    <t>Manuf &amp; construction trades</t>
  </si>
  <si>
    <t>(*Omitted from AHJ's w* estimates, here assigned zero wealth)</t>
  </si>
  <si>
    <t>Net prop income</t>
  </si>
  <si>
    <t>Manuf &amp; const trades</t>
  </si>
  <si>
    <t>Menial, male</t>
  </si>
  <si>
    <t>Male, no occ but W&gt;0</t>
  </si>
  <si>
    <t>Females, 3 widows</t>
  </si>
  <si>
    <t>Commerce</t>
  </si>
  <si>
    <t xml:space="preserve">assumed to </t>
  </si>
  <si>
    <t>annual rate of</t>
  </si>
  <si>
    <r>
      <t xml:space="preserve">Bigcity </t>
    </r>
    <r>
      <rPr>
        <sz val="12"/>
        <rFont val="Arial"/>
        <family val="0"/>
      </rPr>
      <t>= 1 if residence code = 1, else zero.</t>
    </r>
  </si>
  <si>
    <t>generate</t>
  </si>
  <si>
    <t>interest (6%) +</t>
  </si>
  <si>
    <t>depreciation</t>
  </si>
  <si>
    <r>
      <t>Rural</t>
    </r>
    <r>
      <rPr>
        <sz val="12"/>
        <rFont val="Arial"/>
        <family val="0"/>
      </rPr>
      <t xml:space="preserve"> = 1 if residence code = 9, else zero.</t>
    </r>
  </si>
  <si>
    <t>nat'l product</t>
  </si>
  <si>
    <t xml:space="preserve">alone </t>
  </si>
  <si>
    <r>
      <t>Female</t>
    </r>
    <r>
      <rPr>
        <sz val="12"/>
        <rFont val="Arial"/>
        <family val="0"/>
      </rPr>
      <t xml:space="preserve"> = 1 if sex code = 2, else zero.</t>
    </r>
  </si>
  <si>
    <t>August 2012 revision; depreciation had been 94%.</t>
  </si>
  <si>
    <t>August 2012 revision; depreciation had been 94%.</t>
  </si>
  <si>
    <t>title &amp; prof'ns</t>
  </si>
  <si>
    <t>Urban</t>
  </si>
  <si>
    <t>commerce</t>
  </si>
  <si>
    <t>New York 1774, net and gross NIPA incomes, by asset type</t>
  </si>
  <si>
    <t>All rural &amp; lesser-city groups</t>
  </si>
  <si>
    <t>Farmers, 0-39th %</t>
  </si>
  <si>
    <r>
      <t>Realtval</t>
    </r>
    <r>
      <rPr>
        <sz val="12"/>
        <rFont val="Arial"/>
        <family val="0"/>
      </rPr>
      <t xml:space="preserve"> = Value of Real Estate</t>
    </r>
  </si>
  <si>
    <t>Ratio, gross/net property income for 4 Middle Colonies =</t>
  </si>
  <si>
    <t>(B.2) NY rural and lesser city occupational averages:</t>
  </si>
  <si>
    <t>This will not exactly match the revised total in the "American incomes 1774" file</t>
  </si>
  <si>
    <t>because it is impossible to get consistency between Alic Hanson Jones's way of</t>
  </si>
  <si>
    <t>adding an assuming New York State to the region and our "American incomes 1774"</t>
  </si>
  <si>
    <t>New York state sample, with its lack of occupational detail.</t>
  </si>
  <si>
    <t>Wealth and property income distributions, with re-weighting by occupational groups</t>
  </si>
  <si>
    <t>* August 2012 revision: for crops and for producer perishables, depreciation = 0 and gross = net.</t>
  </si>
  <si>
    <t>Wealth and property income summary (LW-wtd)</t>
  </si>
  <si>
    <t>Gross prop inc (£)</t>
  </si>
  <si>
    <t>income (£)</t>
  </si>
  <si>
    <t>income ($)</t>
  </si>
  <si>
    <t>worth (£)</t>
  </si>
  <si>
    <t>Revised August 2012</t>
  </si>
  <si>
    <t>In this case, coming from AJH's 23-probate sample for New York State.</t>
  </si>
  <si>
    <t>AHJ's</t>
  </si>
  <si>
    <t>enters</t>
  </si>
  <si>
    <t>here.</t>
  </si>
  <si>
    <t>Ave per</t>
  </si>
  <si>
    <t>HH =</t>
  </si>
  <si>
    <t>(2) Net Property income from NIPA-Type assets, weighted (in £).  Now multiplied by her regional correction factor 0.73.</t>
  </si>
  <si>
    <t xml:space="preserve">Using gross rates of annual return = </t>
  </si>
  <si>
    <t>(Non-NIPA)</t>
  </si>
  <si>
    <r>
      <t>AHJ-weighted data from the "main data" worksheet</t>
    </r>
    <r>
      <rPr>
        <sz val="14"/>
        <rFont val="Arial"/>
        <family val="0"/>
      </rPr>
      <t xml:space="preserve"> (weights add up over the whole sample of 217 Middle Colony probates; no NY)</t>
    </r>
  </si>
  <si>
    <t>AHJ's w</t>
  </si>
  <si>
    <t>LW-revised</t>
  </si>
  <si>
    <r>
      <t>Gotreal</t>
    </r>
    <r>
      <rPr>
        <sz val="12"/>
        <rFont val="Arial"/>
        <family val="0"/>
      </rPr>
      <t xml:space="preserve"> = 1 if realty &gt; 0, or 0 if it = 0.  </t>
    </r>
  </si>
  <si>
    <t>Ratio of total net property NIPA income to net income on realty and slaves</t>
  </si>
  <si>
    <t>The region's own-labor income 1774 [from "American incomes 1774" file, wksht 3]</t>
  </si>
  <si>
    <t>a lot of the Middle Colonies' population weight from middling farmers to less</t>
  </si>
  <si>
    <t>no-occupation group, even though some of them had stated occupations)</t>
  </si>
  <si>
    <t>Free men, positive wealth but no stated occupation</t>
  </si>
  <si>
    <t>Groups' AHJ weight sums</t>
  </si>
  <si>
    <t>Intra-place AHJ weight shares</t>
  </si>
  <si>
    <t>All</t>
  </si>
  <si>
    <t>Philly only</t>
  </si>
  <si>
    <t>Gini:</t>
  </si>
  <si>
    <t xml:space="preserve">Real estate </t>
  </si>
  <si>
    <t>Non-Philly</t>
  </si>
  <si>
    <t>All</t>
  </si>
  <si>
    <t>Philly only</t>
  </si>
  <si>
    <t>All</t>
  </si>
  <si>
    <t>Philly only</t>
  </si>
  <si>
    <t>Non-Philly</t>
  </si>
  <si>
    <t>Group 7 = Free men, wealth but no stated occupation (n = 10)</t>
  </si>
  <si>
    <t>Group 9 = Free men, no wealth or stated occupation*</t>
  </si>
  <si>
    <t>Ratio of total net NIPA "k"* property income to net income on labor and realty</t>
  </si>
  <si>
    <t>Ditto, gross</t>
  </si>
  <si>
    <t xml:space="preserve">sheet "American incomes 1774", and also from the totals implied by the </t>
  </si>
  <si>
    <t>Sum of</t>
  </si>
  <si>
    <t>Wealth and property income results summarized for New York 1774</t>
  </si>
  <si>
    <t>Directly-implied regional weights</t>
  </si>
  <si>
    <t>Take its 10.6% share entirely from the male no-occ's, even though 190 of those 470 zero-assessment males did have stated occ's.</t>
  </si>
  <si>
    <t>(3) Gross Property income from NIPA-Type assets</t>
  </si>
  <si>
    <t>Zero-W urban male</t>
  </si>
  <si>
    <t>Zero-W rural male</t>
  </si>
  <si>
    <t>AHJ = Alice Hanson Jones.  This Excel file draws mainly from her 1774 wealth data stored by ICPSR.</t>
  </si>
  <si>
    <t>convert from wealth to NIPA-type property income</t>
  </si>
  <si>
    <t>Residence codes</t>
  </si>
  <si>
    <t xml:space="preserve">Assets </t>
  </si>
  <si>
    <t>Assumed %</t>
  </si>
  <si>
    <t>Assumed %</t>
  </si>
  <si>
    <t>Residence Code --&gt;</t>
  </si>
  <si>
    <t>Urban and Rural Populations of AHJ's "Middle Colonies" (NJ, PA, DE)</t>
  </si>
  <si>
    <t>NJ</t>
  </si>
  <si>
    <t>Amwell</t>
  </si>
  <si>
    <t>Middletown</t>
  </si>
  <si>
    <t xml:space="preserve">Of these 881 males , </t>
  </si>
  <si>
    <t>(3) Make the same assumption about the estates of the deceased (1.1% of the estimated total households).</t>
  </si>
  <si>
    <t>all lesser-city occ's / all non Philly</t>
  </si>
  <si>
    <t>of probate-type, and of total, wealtholders:</t>
  </si>
  <si>
    <t>Probate-type</t>
  </si>
  <si>
    <t>All w'holders</t>
  </si>
  <si>
    <t>Middle Colonies</t>
  </si>
  <si>
    <t>So among Middle Colonies, New York takes a share of all wealthholders equal to 27077/(27077+63007), or 30.06 percent.</t>
  </si>
  <si>
    <t>techniques with her weights --</t>
  </si>
  <si>
    <t>Average £ per</t>
  </si>
  <si>
    <t>wealthholder</t>
  </si>
  <si>
    <t>(£1000s/yr)</t>
  </si>
  <si>
    <t>$ 1000s</t>
  </si>
  <si>
    <t>Group 5E (NY)</t>
  </si>
  <si>
    <t>Group 5</t>
  </si>
  <si>
    <t>Group 6A</t>
  </si>
  <si>
    <t>Group 6A</t>
  </si>
  <si>
    <t>Group 7</t>
  </si>
  <si>
    <t>Group 8</t>
  </si>
  <si>
    <t>Group 9</t>
  </si>
  <si>
    <t>Farmers, 40th-79th %</t>
  </si>
  <si>
    <t>Total Physical Wealth (TPW) (Real Estate + Portable Physical Wealth)</t>
  </si>
  <si>
    <t>Groups' Lindert-Williamson weight sums</t>
  </si>
  <si>
    <t>* revised --&gt;</t>
  </si>
  <si>
    <t>Panel A =</t>
  </si>
  <si>
    <t>Ratio of net to</t>
  </si>
  <si>
    <t>gross (LW-wtd)</t>
  </si>
  <si>
    <t>property</t>
  </si>
  <si>
    <t>income</t>
  </si>
  <si>
    <t>Gross (interest and</t>
  </si>
  <si>
    <t>depreciation)</t>
  </si>
  <si>
    <r>
      <t>(C.) Lesser cities' occ shares</t>
    </r>
    <r>
      <rPr>
        <sz val="12"/>
        <rFont val="Arial"/>
        <family val="0"/>
      </rPr>
      <t>, based on Lancaster Borough 1773 tax list</t>
    </r>
  </si>
  <si>
    <t>Re-arranging these according to the nine groups used here yields:</t>
  </si>
  <si>
    <t>(E.) Final Lindert-Williamson aggregate group weights for Middle Colonies 1774</t>
  </si>
  <si>
    <t>Components may not add to totals owing to rounding."</t>
  </si>
  <si>
    <t>13 colonies</t>
  </si>
  <si>
    <t>This appears to be due to differences in weighting procedures.</t>
  </si>
  <si>
    <t>The main difficulty is the incomplete and synthetic nature of Jones's</t>
  </si>
  <si>
    <t>Note: The totals derived here differ from the 4-colony totals derived on the</t>
  </si>
  <si>
    <t>Males, no occ but with W</t>
  </si>
  <si>
    <t>(a) Total, with record links for 8 twp's =</t>
  </si>
  <si>
    <r>
      <t>AHJ-weighted data from the "main data" worksheet</t>
    </r>
    <r>
      <rPr>
        <sz val="14"/>
        <rFont val="Arial"/>
        <family val="0"/>
      </rPr>
      <t xml:space="preserve"> (weights add up over the whole sample of 217 Middle Colony probates; no NY)</t>
    </r>
  </si>
  <si>
    <t>Aggregate shares for these lesser-city occ groups</t>
  </si>
  <si>
    <t>Within lesser cities</t>
  </si>
  <si>
    <t>Proddur</t>
  </si>
  <si>
    <t>Prodprsh</t>
  </si>
  <si>
    <t>No Information</t>
  </si>
  <si>
    <t xml:space="preserve">  </t>
  </si>
  <si>
    <t>Case count</t>
  </si>
  <si>
    <t>This yields the (d) and (e) groupings.  The (d) weights are distributed over all the occupation groups in proportion to their recorded numbers,</t>
  </si>
  <si>
    <t>(3) Italics = interpolations and assumptions were used.</t>
  </si>
  <si>
    <t>Shrewsbury</t>
  </si>
  <si>
    <t>(b) Estimated households =</t>
  </si>
  <si>
    <t>These overstated numbers correspond to the (a)'s in this table.</t>
  </si>
  <si>
    <t>households</t>
  </si>
  <si>
    <t>Merchant &amp; shopkeeper males, Philadelphia only</t>
  </si>
  <si>
    <t>(a.) p. 51</t>
  </si>
  <si>
    <t>(b.) p. 58</t>
  </si>
  <si>
    <t>(c.) p. 37</t>
  </si>
  <si>
    <t>(a.)/[(b.)+(c.)]</t>
  </si>
  <si>
    <t>(OK)</t>
  </si>
  <si>
    <t>Group 3</t>
  </si>
  <si>
    <t>Group 5A</t>
  </si>
  <si>
    <t>Group 5B</t>
  </si>
  <si>
    <t>Group 5C</t>
  </si>
  <si>
    <t>Group 5D</t>
  </si>
  <si>
    <t>Farmers, top 2% in property</t>
  </si>
  <si>
    <t>Farmers, 80th-97th %</t>
  </si>
  <si>
    <t>Sums</t>
  </si>
  <si>
    <t>Merchant &amp; shopkeeper males, non-Philadelphia only</t>
  </si>
  <si>
    <t>all rural occ's / all non-Philadelphia</t>
  </si>
  <si>
    <t>Group #</t>
  </si>
  <si>
    <t>Philadelphia</t>
  </si>
  <si>
    <t>Philadelphia = 0.0650978633274727 from (A.) above, times the shares in (B.) above.</t>
  </si>
  <si>
    <t>Group 2 =</t>
  </si>
  <si>
    <t>(A.) Size distribution of net worth</t>
  </si>
  <si>
    <t>persons per wealtholder.</t>
  </si>
  <si>
    <t>New England</t>
  </si>
  <si>
    <t>South</t>
  </si>
  <si>
    <t>Top 10%:</t>
  </si>
  <si>
    <t>Mean £:</t>
  </si>
  <si>
    <t>in $/year</t>
  </si>
  <si>
    <t>in £/year</t>
  </si>
  <si>
    <t>Group 1</t>
  </si>
  <si>
    <t>Group 2</t>
  </si>
  <si>
    <t>Group 4</t>
  </si>
  <si>
    <t>Agriculture forestry fishing</t>
  </si>
  <si>
    <t>Menial labor, male</t>
  </si>
  <si>
    <t>Females (3 widows)</t>
  </si>
  <si>
    <t>calculated here</t>
  </si>
  <si>
    <t>from ICPSR</t>
  </si>
  <si>
    <t>Rates of interest and depreciation used to</t>
  </si>
  <si>
    <t>depreciation</t>
  </si>
  <si>
    <r>
      <t>(B.) Philadelphia 1772 occupation shares</t>
    </r>
    <r>
      <rPr>
        <sz val="12"/>
        <rFont val="Arial"/>
        <family val="0"/>
      </rPr>
      <t>, from the separate Excel file on that:</t>
    </r>
  </si>
  <si>
    <t>% of 1,101</t>
  </si>
  <si>
    <t>Liabilities Code</t>
  </si>
  <si>
    <t>Insolvency Code</t>
  </si>
  <si>
    <t>here from ICPSR</t>
  </si>
  <si>
    <t xml:space="preserve">Note: the record linkages overstate the number of households and the number of no-occupation males, </t>
  </si>
  <si>
    <t>Total, 13 colonies</t>
  </si>
  <si>
    <t>197 males,</t>
  </si>
  <si>
    <t>20 females</t>
  </si>
  <si>
    <t>Official &amp; professional</t>
  </si>
  <si>
    <t>Carriage Maker, Chaise Maker</t>
  </si>
  <si>
    <t>Cooper</t>
  </si>
  <si>
    <t>Joiner</t>
  </si>
  <si>
    <t>Group 7 =</t>
  </si>
  <si>
    <t>Whence?</t>
  </si>
  <si>
    <t>Apparel</t>
  </si>
  <si>
    <r>
      <t xml:space="preserve">(Alice Hanson Jones, </t>
    </r>
    <r>
      <rPr>
        <i/>
        <sz val="12"/>
        <rFont val="Arial"/>
        <family val="0"/>
      </rPr>
      <t>Wealth of a Nation to Be</t>
    </r>
    <r>
      <rPr>
        <sz val="12"/>
        <rFont val="Arial"/>
        <family val="0"/>
      </rPr>
      <t>, p. 41, gives 143,576 total wealthholders for the Middle Colonies.)</t>
    </r>
  </si>
  <si>
    <t>(D.) Use occupational mix from 9 rural townships in Chester County PA 1800 (PA septennial census).</t>
  </si>
  <si>
    <t>Middle Col's (with NY)</t>
  </si>
  <si>
    <t xml:space="preserve">(470 males, or 10.6%) as a zero-wealth group, and apportion the </t>
  </si>
  <si>
    <t>Lesser cities</t>
  </si>
  <si>
    <t>Rural residual</t>
  </si>
  <si>
    <t>Men, no wealth or occ</t>
  </si>
  <si>
    <t>Free men, wealth but no occ, (d)</t>
  </si>
  <si>
    <t>Final estimates compared --</t>
  </si>
  <si>
    <t>Trying to replicate AHJ estimates with her weights --</t>
  </si>
  <si>
    <t>All groups</t>
  </si>
  <si>
    <t>Adjustment Code</t>
  </si>
  <si>
    <t>Free HHs, assessed W=0</t>
  </si>
  <si>
    <t>Females (widows)</t>
  </si>
  <si>
    <t>assessed as positive wealth (499, or 84.9%) and those assessed as zero (89, or 15.1%).</t>
  </si>
  <si>
    <t xml:space="preserve">because they include owners from other towns in each town's set of recorded household heads-or-owners.  </t>
  </si>
  <si>
    <t>Total, excluding NY</t>
  </si>
  <si>
    <t>Group 5 = Agriculture, forestry, fisheries (n = 96 males; no forestry or fisheries in this sample)</t>
  </si>
  <si>
    <t>To derive the new 1774 occupation-based weights below,</t>
  </si>
  <si>
    <t>Assembling the Lindert-Williamson occupation-based weights for the Middle Colonies in 1774,</t>
  </si>
  <si>
    <t>Has Real Estate, All Valued, From Probate Inventory or from tax list</t>
  </si>
  <si>
    <t>using occupation shares derived on other Excel files</t>
  </si>
  <si>
    <t>Aggregate shares for these rural occ</t>
  </si>
  <si>
    <t>Whole state (no cities)</t>
  </si>
  <si>
    <t>Panel A, continued =</t>
  </si>
  <si>
    <t>Group 1 = Official &amp; professional males (n = 10)</t>
  </si>
  <si>
    <t>Gw</t>
  </si>
  <si>
    <t>groups within all</t>
  </si>
  <si>
    <t>Manuf &amp; construction trades, mining</t>
  </si>
  <si>
    <r>
      <t>(D.) Rural occ shares</t>
    </r>
    <r>
      <rPr>
        <sz val="12"/>
        <rFont val="Arial"/>
        <family val="0"/>
      </rPr>
      <t>, based on 9 Chester County PA rural townships, 1800</t>
    </r>
  </si>
  <si>
    <t>Gross income</t>
  </si>
  <si>
    <t>£1000s sterling</t>
  </si>
  <si>
    <r>
      <t>(A.)</t>
    </r>
    <r>
      <rPr>
        <sz val="12"/>
        <rFont val="Arial"/>
        <family val="0"/>
      </rPr>
      <t xml:space="preserve"> Urban and rural shares of total populations,</t>
    </r>
  </si>
  <si>
    <t>Middle Colonies 1774, from Alice Hanson Jones (ICPSR 7329)</t>
  </si>
  <si>
    <t>For 1770, NJ = 117,431, PA = 240,057, and DE = 35,496.</t>
  </si>
  <si>
    <t>Jones w*B results</t>
  </si>
  <si>
    <t>The 8 linked-record townships had 881 resident males, occ unspecified.</t>
  </si>
  <si>
    <t>Widow, Occupation not Stated</t>
  </si>
  <si>
    <t>Crops</t>
  </si>
  <si>
    <t>New York</t>
  </si>
  <si>
    <t>Male totals</t>
  </si>
  <si>
    <t>Farmer and Blacksmith</t>
  </si>
  <si>
    <t>Financial Assets</t>
  </si>
  <si>
    <t>Rural, of which 87 = just plain "farmers"</t>
  </si>
  <si>
    <t>Correl(realtval,</t>
  </si>
  <si>
    <t>Partnerships (not in total)</t>
  </si>
  <si>
    <t>Grand totals</t>
  </si>
  <si>
    <t>Woodbridge</t>
  </si>
  <si>
    <t>Bridgewater</t>
  </si>
  <si>
    <t>NJ</t>
  </si>
  <si>
    <t>Whole state</t>
  </si>
  <si>
    <t>Philadelphia total*</t>
  </si>
  <si>
    <t>Assume (1) that this 3.9% corresponded to males without occupations, and that this 3.9% had zero wealth.</t>
  </si>
  <si>
    <t>Free men, no wealth or occ, (e)</t>
  </si>
  <si>
    <t>%, or</t>
  </si>
  <si>
    <t>Calculated</t>
  </si>
  <si>
    <t>LW weights</t>
  </si>
  <si>
    <t>(WN2B, 162-3)</t>
  </si>
  <si>
    <t>Occupational grouping</t>
  </si>
  <si>
    <t>Males</t>
  </si>
  <si>
    <t>Whole sample</t>
  </si>
  <si>
    <t>167 non-Philly)</t>
  </si>
  <si>
    <t>(n =50 Philly,</t>
  </si>
  <si>
    <t>Officials, professionals</t>
  </si>
  <si>
    <t>regressions?)</t>
  </si>
  <si>
    <t>Top merchants, financial</t>
  </si>
  <si>
    <t>remaining 510 according to AHJ's men with positive wealth and no stated occupations.</t>
  </si>
  <si>
    <t xml:space="preserve">  --&gt;</t>
  </si>
  <si>
    <t>Producers</t>
  </si>
  <si>
    <t>Group 3 =</t>
  </si>
  <si>
    <t>Group 6 =</t>
  </si>
  <si>
    <t>Shipwright</t>
  </si>
  <si>
    <t>NJ small cities' pop's</t>
  </si>
  <si>
    <t>Small cities' share of PA</t>
  </si>
  <si>
    <t>(C.) Use Lancaster Borough 1773 occupational mix (local returns).</t>
  </si>
  <si>
    <t>Upper &amp; Lower Freehold</t>
  </si>
  <si>
    <t>Servants and Slaves</t>
  </si>
  <si>
    <t>Unrecorded household heads</t>
  </si>
  <si>
    <t>Producers' Durables</t>
  </si>
  <si>
    <t>(C.) New York 1774, net and gross NIPA incomes, by asset type</t>
  </si>
  <si>
    <t>Net (at 6% interest)</t>
  </si>
  <si>
    <t>Gross (interest and depreciation)</t>
  </si>
  <si>
    <t>[The totals are based on the Lindert-Williamson</t>
  </si>
  <si>
    <t>occupational shares and household headship rates.]</t>
  </si>
  <si>
    <t>Real estate</t>
  </si>
  <si>
    <t>Median £:</t>
  </si>
  <si>
    <t>(A.) Average net worth</t>
  </si>
  <si>
    <t>Use these shares as household-head shares.</t>
  </si>
  <si>
    <t>(4) In New Jersey and in Pennsylvania, each smaller city's share of state population stayed the same 1774-1800.</t>
  </si>
  <si>
    <t>Tailor</t>
  </si>
  <si>
    <t>Tallow Chandler</t>
  </si>
  <si>
    <t>Painter</t>
  </si>
  <si>
    <t>Another County or Country but Probated in this County</t>
  </si>
  <si>
    <t>Rural</t>
  </si>
  <si>
    <t>Occu-pation Code, AHJ</t>
  </si>
  <si>
    <r>
      <t>Notes from the rural Chester County townships Excel file</t>
    </r>
    <r>
      <rPr>
        <sz val="12"/>
        <rFont val="Arial"/>
        <family val="0"/>
      </rPr>
      <t>:</t>
    </r>
  </si>
  <si>
    <t>Lancaster Borough</t>
  </si>
  <si>
    <t>Earl</t>
  </si>
  <si>
    <t>Warwick</t>
  </si>
  <si>
    <t>Lebanon</t>
  </si>
  <si>
    <t>Bedford</t>
  </si>
  <si>
    <t>Smiths = code 69 here</t>
  </si>
  <si>
    <r>
      <t>Free men, zero assessments*</t>
    </r>
    <r>
      <rPr>
        <sz val="12"/>
        <rFont val="Arial"/>
        <family val="0"/>
      </rPr>
      <t xml:space="preserve"> (here subtracted from the</t>
    </r>
  </si>
  <si>
    <t>£/wealtholder</t>
  </si>
  <si>
    <t>wealthholders</t>
  </si>
  <si>
    <t>Gotslave</t>
  </si>
  <si>
    <t>Gotreal, no slaves</t>
  </si>
  <si>
    <t>Tenants</t>
  </si>
  <si>
    <t xml:space="preserve">and the (e) group is assumed to be a separate no-wealth "occupational" group, like its counterparts in Philadelphia and lesser cities.  </t>
  </si>
  <si>
    <t>NJ+PA+DE = AHJ's "Middle Col's"</t>
  </si>
  <si>
    <t>Distiller, Brewer</t>
  </si>
  <si>
    <t>Gotreal</t>
  </si>
  <si>
    <t>Smaller "cities"</t>
  </si>
  <si>
    <t>Germantown</t>
  </si>
  <si>
    <t>code = 5,</t>
  </si>
  <si>
    <t>Yes</t>
  </si>
  <si>
    <t>Assumed Portable Physical Wealth (Based on Results)</t>
  </si>
  <si>
    <t>(codes 90-95)</t>
  </si>
  <si>
    <t>Residual, ( c) HH - females &amp; occ's, =</t>
  </si>
  <si>
    <t>Weight</t>
  </si>
  <si>
    <t>LW-revised</t>
  </si>
  <si>
    <t>Shoemaker, Cordwainer, Shoemaker-Tanner</t>
  </si>
  <si>
    <t>Smith</t>
  </si>
  <si>
    <t>(25)</t>
  </si>
  <si>
    <t>(26)</t>
  </si>
  <si>
    <t>(27)</t>
  </si>
  <si>
    <r>
      <t xml:space="preserve">(A.) Her figures within the 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 xml:space="preserve"> book are consistent:</t>
    </r>
  </si>
  <si>
    <t>No. of zeroes =</t>
  </si>
  <si>
    <t>Within agriculture, fisheries, etc.</t>
  </si>
  <si>
    <t>City of Philadelphia</t>
  </si>
  <si>
    <t>Antrim Twp</t>
  </si>
  <si>
    <r>
      <t>Real estate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(value; see also realty ownership code)</t>
    </r>
  </si>
  <si>
    <t>Realtval</t>
  </si>
  <si>
    <t>Baddebts</t>
  </si>
  <si>
    <t>Lower shopkeepers</t>
  </si>
  <si>
    <t>(codes 35-36, 40-43)</t>
  </si>
  <si>
    <t>Pedlars, hucksters</t>
  </si>
  <si>
    <t>Percent of 217 =</t>
  </si>
  <si>
    <t>Sources and Notes:</t>
  </si>
  <si>
    <t>Equiphh</t>
  </si>
  <si>
    <t>Equipbus</t>
  </si>
  <si>
    <t>Physwel</t>
  </si>
  <si>
    <t>Nw</t>
  </si>
  <si>
    <t>These seem to include assets outside of</t>
  </si>
  <si>
    <t>the categories shown here.</t>
  </si>
  <si>
    <t>Has Real Estate, Some Valued Plus More known not valued</t>
  </si>
  <si>
    <t>Definitely Has Real Estate, None Valued</t>
  </si>
  <si>
    <t>(The replications were unsuccessful to the extent of the differences shown here.)</t>
  </si>
  <si>
    <t>All NIPA-type property income</t>
  </si>
  <si>
    <t>Net income</t>
  </si>
  <si>
    <t>(The 9th township of New Garden had only 1 no-occ male in 1800, which is added to the 881 here.)</t>
  </si>
  <si>
    <t>East Pennsborough</t>
  </si>
  <si>
    <t>(% shares)</t>
  </si>
  <si>
    <t>Using</t>
  </si>
  <si>
    <t>Top merchants, maritime</t>
  </si>
  <si>
    <t>Middle merch's, shopkeepers</t>
  </si>
  <si>
    <t>Use Philadelphia 1772 occupational mix (B.G. Smith)</t>
  </si>
  <si>
    <t>Totals, recorded residents</t>
  </si>
  <si>
    <t>Decedent's 5-Digit Identification Number</t>
  </si>
  <si>
    <t>Business Inventory</t>
  </si>
  <si>
    <t>Estimated household heads, 1773-74 = 465.</t>
  </si>
  <si>
    <t>Group 4 =</t>
  </si>
  <si>
    <t>Group 5 =</t>
  </si>
  <si>
    <t>PA small cities' pop's</t>
  </si>
  <si>
    <t>Consumers'</t>
  </si>
  <si>
    <t>Consumers' Perish-ables</t>
  </si>
  <si>
    <t>Use occupational mix from 9 rural townships in Chester County PA 1800 (PA septennial census).</t>
  </si>
  <si>
    <t>1772 per</t>
  </si>
  <si>
    <t>Total Net Worth (NW) (GPW + Real Estate - Liabilities)</t>
  </si>
  <si>
    <t>Farmer and Miller</t>
  </si>
  <si>
    <t xml:space="preserve">The remaining 21 items are wealth values, in pounds sterling, to one decimal place. </t>
  </si>
  <si>
    <t>Official of the Province and Large Landowner and Other</t>
  </si>
  <si>
    <t>Shopkeeper</t>
  </si>
  <si>
    <t>(31)</t>
  </si>
  <si>
    <t>Non-Philadelphia = the sum of [the final non-Philly shares in (C.) above] plus [the final non-Philly shares in (D.) above].</t>
  </si>
  <si>
    <t>(see Appendix A), multiplied by the numbers of wealthholders on lines 21 of tables 2.4 through 2.7, respectively.</t>
  </si>
  <si>
    <t>Group 1 =</t>
  </si>
  <si>
    <t>(5) But using assumption (4) projects that some of them were less than the urban threshold of 2,500 in earlier years.</t>
  </si>
  <si>
    <t>Her footnote on p. 51: "Sample data, w*-weighted average per wealthholder , [with] Variant Two for the South</t>
  </si>
  <si>
    <t>Philadelphia</t>
  </si>
  <si>
    <t>Women household heads</t>
  </si>
  <si>
    <t>Producers' Perishables</t>
  </si>
  <si>
    <t>Group 2 = Merchant &amp; shopkeeper males, big city (n = 22 Philadelphians)</t>
  </si>
  <si>
    <t>Second-tier merchants</t>
  </si>
  <si>
    <t>(codes 24-25, 29)</t>
  </si>
  <si>
    <t>(B.) Use Philadelphia 1772 occupational mix (B.G. Smith)</t>
  </si>
  <si>
    <t>24's predicted</t>
  </si>
  <si>
    <t>values from</t>
  </si>
  <si>
    <r>
      <t xml:space="preserve">(1) Philadelphia population 1774 is from Nash </t>
    </r>
    <r>
      <rPr>
        <i/>
        <sz val="12"/>
        <rFont val="Arial"/>
        <family val="0"/>
      </rPr>
      <t>et al.</t>
    </r>
    <r>
      <rPr>
        <sz val="12"/>
        <rFont val="Arial"/>
        <family val="0"/>
      </rPr>
      <t xml:space="preserve"> 1975, p. 366. McCusker in </t>
    </r>
    <r>
      <rPr>
        <i/>
        <sz val="12"/>
        <rFont val="Arial"/>
        <family val="0"/>
      </rPr>
      <t>HSUS</t>
    </r>
    <r>
      <rPr>
        <sz val="12"/>
        <rFont val="Arial"/>
        <family val="0"/>
      </rPr>
      <t xml:space="preserve"> Eg63 gives 33,500.</t>
    </r>
  </si>
  <si>
    <t>Summary of groups' average wealth, AHJ-weighted ==&gt;</t>
  </si>
  <si>
    <t>Correl (NW,</t>
  </si>
  <si>
    <r>
      <t xml:space="preserve">Gross </t>
    </r>
    <r>
      <rPr>
        <u val="single"/>
        <sz val="10"/>
        <rFont val="Arial"/>
        <family val="0"/>
      </rPr>
      <t>Portable</t>
    </r>
    <r>
      <rPr>
        <sz val="10"/>
        <rFont val="Arial"/>
        <family val="0"/>
      </rPr>
      <t xml:space="preserve"> Wealth (GPW) (Financial Assets + Portable Physical Wealth)</t>
    </r>
  </si>
  <si>
    <t>Portwel</t>
  </si>
  <si>
    <t>Construction trades</t>
  </si>
  <si>
    <t>Rural own = Rural * Gotreal.</t>
  </si>
  <si>
    <t>Legal Officer of Province, as Deputy Register of Wills</t>
  </si>
  <si>
    <t>AHJ</t>
  </si>
  <si>
    <t>Male, Occupation not Stated</t>
  </si>
  <si>
    <r>
      <t>WN2B</t>
    </r>
    <r>
      <rPr>
        <sz val="12"/>
        <rFont val="Arial"/>
        <family val="0"/>
      </rPr>
      <t xml:space="preserve"> = </t>
    </r>
    <r>
      <rPr>
        <i/>
        <sz val="12"/>
        <rFont val="Arial"/>
        <family val="0"/>
      </rPr>
      <t>Wealth of a Nation to Be</t>
    </r>
    <r>
      <rPr>
        <sz val="12"/>
        <rFont val="Arial"/>
        <family val="0"/>
      </rPr>
      <t xml:space="preserve"> (1980).</t>
    </r>
  </si>
  <si>
    <t>Sex Code</t>
  </si>
  <si>
    <t>Age Class Code</t>
  </si>
  <si>
    <t>(21)</t>
  </si>
  <si>
    <t>(22)</t>
  </si>
  <si>
    <t>ditto</t>
  </si>
  <si>
    <t>Regional pop weights for sample probates, with NY included (p. 1911)</t>
  </si>
  <si>
    <t>Female</t>
  </si>
  <si>
    <t>Sex</t>
  </si>
  <si>
    <t>Occlw</t>
  </si>
  <si>
    <t>(LW categories)</t>
  </si>
  <si>
    <t>Manufacturing trades</t>
  </si>
  <si>
    <t>Residence Code</t>
  </si>
  <si>
    <t>Decedent's 5-Digit ID No.</t>
  </si>
  <si>
    <t>Sex Code (AHJ)</t>
  </si>
  <si>
    <t>(14)</t>
  </si>
  <si>
    <t>(15)</t>
  </si>
  <si>
    <t>(16)</t>
  </si>
  <si>
    <t>(17)</t>
  </si>
  <si>
    <t>Condur</t>
  </si>
  <si>
    <r>
      <t>ACW</t>
    </r>
    <r>
      <rPr>
        <sz val="12"/>
        <rFont val="Arial"/>
        <family val="0"/>
      </rPr>
      <t xml:space="preserve"> = </t>
    </r>
    <r>
      <rPr>
        <i/>
        <sz val="12"/>
        <rFont val="Arial"/>
        <family val="0"/>
      </rPr>
      <t>American Colonial Wealth</t>
    </r>
    <r>
      <rPr>
        <sz val="12"/>
        <rFont val="Arial"/>
        <family val="0"/>
      </rPr>
      <t xml:space="preserve"> (1977).</t>
    </r>
  </si>
  <si>
    <t>Farmer and Tanner</t>
  </si>
  <si>
    <t>Males, no stated occ's</t>
  </si>
  <si>
    <t>Laborers, menial</t>
  </si>
  <si>
    <t>Institutions</t>
  </si>
  <si>
    <t>Estates of the deceased</t>
  </si>
  <si>
    <t>Finanw</t>
  </si>
  <si>
    <t>(28)</t>
  </si>
  <si>
    <t>(29)</t>
  </si>
  <si>
    <t>(30)</t>
  </si>
  <si>
    <t>Brickmaster</t>
  </si>
  <si>
    <r>
      <t>and the AHJ-reported £186.8 (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>, p. 58).  But not perfectly.</t>
    </r>
  </si>
  <si>
    <t>Jones w* results</t>
  </si>
  <si>
    <t>Alice Hanson Jones's three "Middle Colonies"</t>
  </si>
  <si>
    <t>Smaller "cities"</t>
  </si>
  <si>
    <t>Conprsh</t>
  </si>
  <si>
    <t>Liabs</t>
  </si>
  <si>
    <t>occupations for 1774</t>
  </si>
  <si>
    <t>Male occupation counts:</t>
  </si>
  <si>
    <t>The US-census-based estimates of total household heads (b) yield a lower estimate of the residual number of no-occ males ( c).</t>
  </si>
  <si>
    <t>Definitely Has No Real Estate</t>
  </si>
  <si>
    <t>Copied from the worksheet "MidCol pop's 1774-1800":</t>
  </si>
  <si>
    <t>Within all non-Philadelphia 1774</t>
  </si>
  <si>
    <t>non-Philly 1774</t>
  </si>
  <si>
    <t>PA</t>
  </si>
  <si>
    <t>Southwark &amp; Liberties</t>
  </si>
  <si>
    <t>PA</t>
  </si>
  <si>
    <t>Men, wealth but no occ</t>
  </si>
  <si>
    <r>
      <t>For New England, which makes up 45% of the hybrid New York State, the average is £161.2 (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>, p. 58).</t>
    </r>
  </si>
  <si>
    <t>Manual labor</t>
  </si>
  <si>
    <t>Recorded males, no occ given</t>
  </si>
  <si>
    <t>Wealth distributions using LW weights within each occupational group</t>
  </si>
  <si>
    <t>Gross Portable Wealth (GPW) (Financial Assets + Portable Physical Wealth)</t>
  </si>
  <si>
    <t>Construction trades</t>
  </si>
  <si>
    <t>Agriculture, forestry, fisheries</t>
  </si>
  <si>
    <t>Laborers &amp; menial</t>
  </si>
  <si>
    <t>Urban and rural shares of total populations,</t>
  </si>
  <si>
    <t>(codes 20-21, 30-34, 37-39)</t>
  </si>
  <si>
    <t>Guide to this worksheet</t>
  </si>
  <si>
    <t>Panel A =</t>
  </si>
  <si>
    <t>(20)</t>
  </si>
  <si>
    <t>New York (Alice Hanson Jones's synthetic)</t>
  </si>
  <si>
    <t>Group 5A</t>
  </si>
  <si>
    <t>AHJ's w</t>
  </si>
  <si>
    <t>LW occ</t>
  </si>
  <si>
    <t>weights</t>
  </si>
  <si>
    <t>code</t>
  </si>
  <si>
    <t>Farmer and Merchant</t>
  </si>
  <si>
    <t>Cocalico</t>
  </si>
  <si>
    <r>
      <t xml:space="preserve">These were </t>
    </r>
    <r>
      <rPr>
        <sz val="12"/>
        <color indexed="10"/>
        <rFont val="Arial"/>
        <family val="0"/>
      </rPr>
      <t>marked in red</t>
    </r>
    <r>
      <rPr>
        <sz val="12"/>
        <rFont val="Arial"/>
        <family val="0"/>
      </rPr>
      <t xml:space="preserve"> above, and excluded from the smaller-city totals in 1774 or 1790 as shown.</t>
    </r>
  </si>
  <si>
    <t>Lindert,</t>
  </si>
  <si>
    <t>Farmer and Cooper</t>
  </si>
  <si>
    <t>Consumers' Perishables</t>
  </si>
  <si>
    <t>Cash</t>
  </si>
  <si>
    <t>Occu-pation code, LW</t>
  </si>
  <si>
    <t>(7)</t>
  </si>
  <si>
    <t>Urban, Northampton Co., Penn.</t>
  </si>
  <si>
    <t>Urban, Kent Co., Del.</t>
  </si>
  <si>
    <t>(8)</t>
  </si>
  <si>
    <t>Other Philadelphia Suburb</t>
  </si>
  <si>
    <t>Urban, Burlington Co., N.J.</t>
  </si>
  <si>
    <t>Place in County Unknown</t>
  </si>
  <si>
    <t>Occupation</t>
  </si>
  <si>
    <t>Official &amp; professional males</t>
  </si>
  <si>
    <t>excluding Philadelphia.</t>
  </si>
  <si>
    <t>Livestock</t>
  </si>
  <si>
    <t>Consumers' Durables</t>
  </si>
  <si>
    <t>B.G. Smith</t>
  </si>
  <si>
    <t>Brickmasters = code 79 here</t>
  </si>
  <si>
    <t>Place in County</t>
  </si>
  <si>
    <t>Philadelphia</t>
  </si>
  <si>
    <t>Lesser cities</t>
  </si>
  <si>
    <t>Rural residual</t>
  </si>
  <si>
    <t>Realty code</t>
  </si>
  <si>
    <t>Group 4 = Manufacturing and building trades (n = 37 males)</t>
  </si>
  <si>
    <t>Livestok</t>
  </si>
  <si>
    <t>Esquire</t>
  </si>
  <si>
    <t>Lawyer</t>
  </si>
  <si>
    <t>Merchant</t>
  </si>
  <si>
    <t>Minister</t>
  </si>
  <si>
    <t>Teacher, schoolmaster</t>
  </si>
  <si>
    <t>Philadelphia</t>
  </si>
  <si>
    <t>different occupational mix:</t>
  </si>
  <si>
    <t>Fishing, maritime</t>
  </si>
  <si>
    <t>Portphys</t>
  </si>
  <si>
    <t>Out of the 980 (22.1%) male no-occ's, use the zero-tax group</t>
  </si>
  <si>
    <t>Non-Philadelphia</t>
  </si>
  <si>
    <t>"NOTE: Private physical wealth excludes that of the government sector, which I believe was negligible.</t>
  </si>
  <si>
    <t>Decedent Weight</t>
  </si>
  <si>
    <t>(3)</t>
  </si>
  <si>
    <t>(4)</t>
  </si>
  <si>
    <t>(5)</t>
  </si>
  <si>
    <t>(6)</t>
  </si>
  <si>
    <t>Urban, Big Centers</t>
  </si>
  <si>
    <t>Philadelphia Suburbs</t>
  </si>
  <si>
    <t>Bigcity</t>
  </si>
  <si>
    <t>Portable Physical Wealth (Manual sum)</t>
  </si>
  <si>
    <r>
      <t>(B.)</t>
    </r>
    <r>
      <rPr>
        <b/>
        <u val="single"/>
        <sz val="12"/>
        <rFont val="Arial"/>
        <family val="0"/>
      </rPr>
      <t xml:space="preserve"> BUT</t>
    </r>
    <r>
      <rPr>
        <sz val="12"/>
        <rFont val="Arial"/>
        <family val="0"/>
      </rPr>
      <t xml:space="preserve"> these Middle-Colony worksheets from ICPSR don't include the New York addition.  </t>
    </r>
  </si>
  <si>
    <t>AHJ = Alice Hanson Jones</t>
  </si>
  <si>
    <t>We divide the residiual 570 households according to the shares of those in the 1799 list that were</t>
  </si>
  <si>
    <t>Manufacturing trades, mining</t>
  </si>
  <si>
    <t>The w-weighted average physical wealth for the New York 23 direct data is £279.2 (from ICPSR), before her "*" multiplication by 0.73.</t>
  </si>
  <si>
    <t>Relative to Alice Hanson Jones, Lindert and Williamson shift</t>
  </si>
  <si>
    <t>Free households, zero wealth assessments</t>
  </si>
  <si>
    <t>Free HHs, assessed W=0</t>
  </si>
  <si>
    <t>The pure-NY-sample 1/10 of the hybrid NY.</t>
  </si>
  <si>
    <t>Philadelphia</t>
  </si>
  <si>
    <t>In-between</t>
  </si>
  <si>
    <t>Total</t>
  </si>
  <si>
    <t>(codes 45-69)</t>
  </si>
  <si>
    <t>along with</t>
  </si>
  <si>
    <t>the 30</t>
  </si>
  <si>
    <t>code 4's.)</t>
  </si>
  <si>
    <t>(Are the</t>
  </si>
  <si>
    <t>weight) = -0.15.</t>
  </si>
  <si>
    <t>Jones-weighting everybody's assets:</t>
  </si>
  <si>
    <t>(codes 22, 23)</t>
  </si>
  <si>
    <t>Slaves</t>
  </si>
  <si>
    <t>Females, no stated occ'n</t>
  </si>
  <si>
    <r>
      <t>SPECIFIC OCC'S HERE</t>
    </r>
    <r>
      <rPr>
        <sz val="12"/>
        <rFont val="Times New Roman"/>
        <family val="0"/>
      </rPr>
      <t>: 6 carpenters, 2 joiners, 1 painter, 1 shipwright, and 2 brickmasters</t>
    </r>
  </si>
  <si>
    <t>Wheelwright</t>
  </si>
  <si>
    <t>Clockmaker</t>
  </si>
  <si>
    <r>
      <t xml:space="preserve">Trying to reconcile Total Physical Wealth from this ICPSR data set with "private physical wealth" announced on p. 51 of AHJ, </t>
    </r>
    <r>
      <rPr>
        <b/>
        <i/>
        <sz val="14"/>
        <rFont val="Arial"/>
        <family val="0"/>
      </rPr>
      <t>WN2B</t>
    </r>
    <r>
      <rPr>
        <b/>
        <sz val="14"/>
        <rFont val="Arial"/>
        <family val="2"/>
      </rPr>
      <t>:</t>
    </r>
  </si>
  <si>
    <t>Group 5, 5E</t>
  </si>
  <si>
    <r>
      <t xml:space="preserve">That's a discrepancy of 4.7%.  To this extent, we cannot replicate Jones's aggregate result announced in </t>
    </r>
    <r>
      <rPr>
        <i/>
        <sz val="12"/>
        <rFont val="Arial"/>
        <family val="0"/>
      </rPr>
      <t>WN2B,</t>
    </r>
    <r>
      <rPr>
        <sz val="12"/>
        <rFont val="Arial"/>
        <family val="0"/>
      </rPr>
      <t xml:space="preserve"> by our use of the ICPSR data.</t>
    </r>
  </si>
  <si>
    <t>9a</t>
  </si>
  <si>
    <t>9b</t>
  </si>
  <si>
    <t>Of the recorded residents of both sexes, 16 (or 3.9%) were explicitly poor and/or old, most of them without stated occupations.</t>
  </si>
  <si>
    <r>
      <t>SPECIFIC OCC'S HERE</t>
    </r>
    <r>
      <rPr>
        <sz val="12"/>
        <rFont val="Times New Roman"/>
        <family val="0"/>
      </rPr>
      <t>: 18 widows, 1 shopkeeper, 1 innkeeper</t>
    </r>
  </si>
  <si>
    <t>Share assumptions:</t>
  </si>
  <si>
    <t>Small cities' share of NJ</t>
  </si>
  <si>
    <t>Non-Philly</t>
  </si>
  <si>
    <t>% of estim.</t>
  </si>
  <si>
    <t>Number</t>
  </si>
  <si>
    <t>residents</t>
  </si>
  <si>
    <t>households</t>
  </si>
  <si>
    <t>Agriculture, fisheries, etc.</t>
  </si>
  <si>
    <t xml:space="preserve">Some counts, AHJ probate sample for Middle </t>
  </si>
  <si>
    <t>Males, no stated occ, (a)</t>
  </si>
  <si>
    <t>(codes 26-28)</t>
  </si>
  <si>
    <t>durables.</t>
  </si>
  <si>
    <t>Wagner (Waggoner), Wagon Maker</t>
  </si>
  <si>
    <t>Weaver, Hosier</t>
  </si>
  <si>
    <t>(9)</t>
  </si>
  <si>
    <t>(10)</t>
  </si>
  <si>
    <t>(11)</t>
  </si>
  <si>
    <t>(13)</t>
  </si>
  <si>
    <t>(code 44)</t>
  </si>
  <si>
    <t>Females</t>
  </si>
  <si>
    <t>Single women, widows</t>
  </si>
  <si>
    <t>Row panels = Occupational groups</t>
  </si>
  <si>
    <t>Farmer and Weaver</t>
  </si>
  <si>
    <t xml:space="preserve">  89 were explicitly exempted in 1799, and</t>
  </si>
  <si>
    <t>Women</t>
  </si>
  <si>
    <t>Variable List</t>
  </si>
  <si>
    <t>Alice Hanson Jones's three "Middle Colonies"</t>
  </si>
  <si>
    <t>as estimated in the revised LW calculations.)</t>
  </si>
  <si>
    <t>Compare to the sums of AJH's w* weights</t>
  </si>
  <si>
    <t>Men no W, non-Philly</t>
  </si>
  <si>
    <t xml:space="preserve">Total </t>
  </si>
  <si>
    <t>with occ's</t>
  </si>
  <si>
    <t>(out of 37 slaveowners/servant owners in all sectors)</t>
  </si>
  <si>
    <t>(out of 134 in all sectors)</t>
  </si>
  <si>
    <t>Laborer</t>
  </si>
  <si>
    <t>Mariner (not captain)</t>
  </si>
  <si>
    <t>Financial Assets, Bad</t>
  </si>
  <si>
    <r>
      <t xml:space="preserve">(2) State populations 1770 from McCusker's chapter in </t>
    </r>
    <r>
      <rPr>
        <i/>
        <sz val="12"/>
        <rFont val="Arial"/>
        <family val="0"/>
      </rPr>
      <t>HSUS</t>
    </r>
    <r>
      <rPr>
        <sz val="12"/>
        <rFont val="Arial"/>
        <family val="0"/>
      </rPr>
      <t xml:space="preserve"> Eg10-12.  1774 was interpolated exponentially between 1770 and 1790.</t>
    </r>
  </si>
  <si>
    <t>LW weights</t>
  </si>
  <si>
    <t>Top 1%:</t>
  </si>
  <si>
    <t>Top 5%:</t>
  </si>
  <si>
    <t>Top 20%:</t>
  </si>
  <si>
    <t>Next 40%:</t>
  </si>
  <si>
    <r>
      <t xml:space="preserve">Total </t>
    </r>
    <r>
      <rPr>
        <u val="single"/>
        <sz val="10"/>
        <rFont val="Arial"/>
        <family val="0"/>
      </rPr>
      <t>Physical</t>
    </r>
    <r>
      <rPr>
        <sz val="10"/>
        <rFont val="Arial"/>
        <family val="0"/>
      </rPr>
      <t xml:space="preserve"> Wealth (TPW) (Real Estate + Portable Physical Wealth)</t>
    </r>
  </si>
  <si>
    <t>Group 6 = Laborers &amp; menial (N = 11 males)</t>
  </si>
  <si>
    <t xml:space="preserve">assume (2) that the 49 unrecorded household heads were distributed no differently than the recorded 416.  </t>
  </si>
  <si>
    <t>Agriculture</t>
  </si>
  <si>
    <t>Occahj</t>
  </si>
  <si>
    <t>(18)</t>
  </si>
  <si>
    <t>(B.1) Urban (NY City) occupational averages</t>
  </si>
  <si>
    <t>Group 8 = Women (n = 20, mostly rural and mostly widows in this sample)</t>
  </si>
  <si>
    <t>Nine (9) townships together</t>
  </si>
  <si>
    <t xml:space="preserve">% of </t>
  </si>
  <si>
    <t>Occupation  groups:</t>
  </si>
  <si>
    <t>Group no.</t>
  </si>
  <si>
    <t>AHJ Middle Colonies (MIDLCOL) probates</t>
  </si>
  <si>
    <t>(out of 46 non-slave/servant-owning tenants in all sectors)</t>
  </si>
  <si>
    <t>DE</t>
  </si>
  <si>
    <t>Use Lancaster Borough 1773 occupational mix (local returns).</t>
  </si>
  <si>
    <t>with some of it carrying 45% of NY pop weight</t>
  </si>
  <si>
    <t>Results summarized for Middle Colonies 1774</t>
  </si>
  <si>
    <t>£/yr</t>
  </si>
  <si>
    <t>$/yr</t>
  </si>
  <si>
    <t>Group 1</t>
  </si>
  <si>
    <t>Group 2</t>
  </si>
  <si>
    <r>
      <t>SPECIFIC OCC'S HERE:</t>
    </r>
    <r>
      <rPr>
        <sz val="12"/>
        <rFont val="Times New Roman"/>
        <family val="0"/>
      </rPr>
      <t xml:space="preserve"> 1 Carriage Maker, 1 clock maker, 2 coopers, 1 brewer, 1 saddler, 5 shoemakers, 3 tailors, 1 waggoner, 5 weavers, 1 wheelwright, and 4 smiths.</t>
    </r>
  </si>
  <si>
    <t>AHJ weights</t>
  </si>
  <si>
    <t>Officlals, professions</t>
  </si>
  <si>
    <t>Group 3 = Merchant &amp; shopkeeper males, hinterland (n = 11)</t>
  </si>
  <si>
    <t>Ruralown</t>
  </si>
  <si>
    <t>(C.) This could partly explain the discrepancy between our ICPSR-based MidCol (NJ, PA, and DE) average physical wealth of £259.2</t>
  </si>
  <si>
    <t>Total</t>
  </si>
  <si>
    <t>Men no W, Philly</t>
  </si>
  <si>
    <t>Group 7</t>
  </si>
  <si>
    <t>45% at 189.2 (259.2 w-weighted, times 0.73), and 45% at New England's £161.2, we would get an average physical wealth of £178.07, not 186.8.</t>
  </si>
  <si>
    <t>Shipmaster, captain</t>
  </si>
  <si>
    <t>Official</t>
  </si>
  <si>
    <t>If we re-constitute the aggregate for the Middle Colonies (with NY) using NY's 10% at £203.8 (w-weighted average of 279.2 times 0.73),</t>
  </si>
  <si>
    <t>weight) = -0.11.</t>
  </si>
  <si>
    <t>Philadelphia</t>
  </si>
  <si>
    <t>Non-Philly</t>
  </si>
  <si>
    <t>Less than 21 cases (10%) of zeroes?</t>
  </si>
  <si>
    <t>Occupational code - Lindert &amp; Williamson</t>
  </si>
  <si>
    <t>Vessel Owner</t>
  </si>
  <si>
    <t>Druggist, Apothecary</t>
  </si>
  <si>
    <t>Gross Worth</t>
  </si>
  <si>
    <t>Column panels:</t>
  </si>
  <si>
    <t>Livery Stable Keeper</t>
  </si>
  <si>
    <t>Farmer</t>
  </si>
  <si>
    <t>Farmer and/or Large Landowner</t>
  </si>
  <si>
    <t>24 cases of</t>
  </si>
  <si>
    <t>ownership</t>
  </si>
  <si>
    <t>Occupation Code - Alice Hanson Jones</t>
  </si>
  <si>
    <t>Farmers, 0-39th %</t>
  </si>
  <si>
    <t>top 2%</t>
  </si>
  <si>
    <t>80-98%</t>
  </si>
  <si>
    <t>40-79%</t>
  </si>
  <si>
    <t>0-39%</t>
  </si>
  <si>
    <t>Females (widows)</t>
  </si>
  <si>
    <t>Free HHs, assessed W=0</t>
  </si>
  <si>
    <t>Ave gross $</t>
  </si>
  <si>
    <t>Ave NW</t>
  </si>
  <si>
    <t>(Middle Colonies à la Alice Hanson Jones, consisting of NJ, PA, and DE, and now adding NY)</t>
  </si>
  <si>
    <t>New York (Alice Hanson Jones's synthetic) = 30% weight</t>
  </si>
  <si>
    <t>Why do the LW weights yield much more inequality than the AHJ weights?</t>
  </si>
  <si>
    <t>(C.) Three Middle Colonies 1774, net and gross NIPA incomes, by asset type</t>
  </si>
  <si>
    <t>[After multiplying by AHJ's 0.73]</t>
  </si>
  <si>
    <t>Net (at 6% interest)</t>
  </si>
  <si>
    <t>Households</t>
  </si>
  <si>
    <t>Group 8 =</t>
  </si>
  <si>
    <t xml:space="preserve">Group 9 = </t>
  </si>
  <si>
    <t>[No Group 3, which is non-Philadelphia only]</t>
  </si>
  <si>
    <t>Vs. AHJ's w*-weighted</t>
  </si>
  <si>
    <t>Manufacturing and building trades</t>
  </si>
  <si>
    <t>Tobacconist</t>
  </si>
  <si>
    <t>Smaller cities = those with population more than 2,500,</t>
  </si>
  <si>
    <t>includes</t>
  </si>
  <si>
    <t>(Realty &gt;0</t>
  </si>
  <si>
    <t xml:space="preserve">Apparently because the new occupational data suggest a very </t>
  </si>
  <si>
    <t>(Yes, net worth was higher for menial laborers than for craftsmen.  The former</t>
  </si>
  <si>
    <t>had less debt on the average and more financial assets,</t>
  </si>
  <si>
    <t>(24)</t>
  </si>
  <si>
    <t>% of</t>
  </si>
  <si>
    <t>recorded</t>
  </si>
  <si>
    <t>OCCUPATION TOTALS</t>
  </si>
  <si>
    <t>Whole state</t>
  </si>
  <si>
    <t xml:space="preserve">These wealth numbers equal the raw data in the AHJ file, unweighted, but with the decimal point now supplied.  </t>
  </si>
  <si>
    <t>Women</t>
  </si>
  <si>
    <t>Group 3</t>
  </si>
  <si>
    <t>Men with W, no occ</t>
  </si>
  <si>
    <t>Commerce - non-Philly</t>
  </si>
  <si>
    <t>Liabilities</t>
  </si>
  <si>
    <t>Times 0.73 =</t>
  </si>
  <si>
    <t>Decedent Weight (w)</t>
  </si>
  <si>
    <t>Commerce - Philly</t>
  </si>
  <si>
    <t>(Cells deriving two figures mentioned here.)</t>
  </si>
  <si>
    <t>Testacy Code</t>
  </si>
  <si>
    <t>Males, no occ but with W</t>
  </si>
  <si>
    <t>Group 8</t>
  </si>
  <si>
    <t>Group 9</t>
  </si>
  <si>
    <t>(70%, 30%)</t>
  </si>
  <si>
    <t>AHJ-wtd</t>
  </si>
  <si>
    <t>Regional</t>
  </si>
  <si>
    <t>All non-Philly groups</t>
  </si>
  <si>
    <t>All Philly groups</t>
  </si>
  <si>
    <t>Merchants, shopkeepers</t>
  </si>
  <si>
    <t>(The 219 = AHJ sample 217 + 2 zero-Ws)</t>
  </si>
  <si>
    <t>(19)</t>
  </si>
  <si>
    <t>Col. #</t>
  </si>
  <si>
    <t>Realcode</t>
  </si>
  <si>
    <t>Inventry</t>
  </si>
  <si>
    <t>Gross property income</t>
  </si>
  <si>
    <t>LW wts</t>
  </si>
  <si>
    <t>(B.1) Urban (NY City + Philadelphia) occupational averages</t>
  </si>
  <si>
    <r>
      <t xml:space="preserve">On p. 1910 of her </t>
    </r>
    <r>
      <rPr>
        <i/>
        <sz val="12"/>
        <rFont val="Arial"/>
        <family val="0"/>
      </rPr>
      <t>ACW</t>
    </r>
    <r>
      <rPr>
        <sz val="12"/>
        <rFont val="Arial"/>
        <family val="0"/>
      </rPr>
      <t>, volume 3, she gives these estimates</t>
    </r>
  </si>
  <si>
    <t>Innkeeper, Tavern Keeper, House of Public Entertainment</t>
  </si>
  <si>
    <t>(n = 217)</t>
  </si>
  <si>
    <t>Saddler</t>
  </si>
  <si>
    <t>Real Estate Ownership Code</t>
  </si>
  <si>
    <t>Occ code, LW</t>
  </si>
  <si>
    <t>Sample average net worth</t>
  </si>
  <si>
    <t xml:space="preserve"> - -</t>
  </si>
  <si>
    <t>This assumes that the distribution of wealth of the upper 190 of the sampled no-occ's resembles that of those households with stated occupations.</t>
  </si>
  <si>
    <t>Ageclass</t>
  </si>
  <si>
    <t>Rescode</t>
  </si>
  <si>
    <t>ID</t>
  </si>
  <si>
    <t>Crafts</t>
  </si>
  <si>
    <t>Group 2</t>
  </si>
  <si>
    <t>Group 4</t>
  </si>
  <si>
    <t>Group 5</t>
  </si>
  <si>
    <t>Group 6A</t>
  </si>
  <si>
    <t xml:space="preserve">the Middle Colonies as a whole in (B.) above, </t>
  </si>
  <si>
    <t>Merchants, shopkeepers</t>
  </si>
  <si>
    <t>(23)</t>
  </si>
  <si>
    <t xml:space="preserve">  293 were recorded as no-occ's in 1800, but omitted in the 1799 list.</t>
  </si>
  <si>
    <t>Farmers, 40th-79th %</t>
  </si>
  <si>
    <t>Group 5D</t>
  </si>
  <si>
    <t>Group 3</t>
  </si>
  <si>
    <t>[Here the grand averages differ from those for</t>
  </si>
  <si>
    <t>95376.56/1000</t>
  </si>
  <si>
    <t>($1000s/yr)</t>
  </si>
  <si>
    <t>Ave £ per</t>
  </si>
  <si>
    <t>Manuf and construction trades, mining</t>
  </si>
  <si>
    <t>Porter</t>
  </si>
  <si>
    <t>Equipment, Business</t>
  </si>
  <si>
    <t xml:space="preserve">due to differences in averaging procedure.] </t>
  </si>
  <si>
    <t>Group 5B</t>
  </si>
  <si>
    <t>Farmers, 80th-97th %</t>
  </si>
  <si>
    <t>Group 5C</t>
  </si>
  <si>
    <t>Philly</t>
  </si>
  <si>
    <t>non-Philly</t>
  </si>
  <si>
    <t>All 3-colony groups</t>
  </si>
  <si>
    <t>n =</t>
  </si>
  <si>
    <t>Farmers NJ-PA-DE, top 2% in gross property income</t>
  </si>
  <si>
    <t>Farmers, NJ-PA-DE, 0-39th %</t>
  </si>
  <si>
    <t>Farmers, NJ-PA-DE, 40th-79th %</t>
  </si>
  <si>
    <t>Farmers, NJ-PA-DE, 80th-97th %</t>
  </si>
  <si>
    <t>NY agric, forestry, fishing</t>
  </si>
  <si>
    <t>Average £</t>
  </si>
  <si>
    <t>All big-city groups</t>
  </si>
  <si>
    <t>All big-city groups</t>
  </si>
  <si>
    <t>All non-big-city groups</t>
  </si>
  <si>
    <t>(B.3) Rural and small-city occupation averages:</t>
  </si>
  <si>
    <t>All 4 Middle Colonies</t>
  </si>
  <si>
    <t>Ave gross £</t>
  </si>
  <si>
    <t>Ave net inc, £</t>
  </si>
  <si>
    <t>Royal Navy or Army Officer</t>
  </si>
  <si>
    <t>Since the estimate of the total number of households is weak for Lancaster 1773,</t>
  </si>
  <si>
    <t>wealthy craftsmen, laborers, and males with no given occupation.</t>
  </si>
  <si>
    <t>(Horizontal axis is the group's average net worth,</t>
  </si>
  <si>
    <t>Bottom 40%:</t>
  </si>
  <si>
    <t>Equipment, Household</t>
  </si>
  <si>
    <t>Baker</t>
  </si>
  <si>
    <t>Butcher</t>
  </si>
  <si>
    <t>Carpenter</t>
  </si>
  <si>
    <t>(B.1 Big cities (NYC, Philly)</t>
  </si>
  <si>
    <t xml:space="preserve">  499 were assessed with positive taxes in 1799, BUT this includes non-residents</t>
  </si>
  <si>
    <t>Final estimates</t>
  </si>
  <si>
    <t>(Jones did not give</t>
  </si>
  <si>
    <r>
      <t>(</t>
    </r>
    <r>
      <rPr>
        <i/>
        <sz val="12"/>
        <rFont val="Arial"/>
        <family val="0"/>
      </rPr>
      <t>ACW</t>
    </r>
    <r>
      <rPr>
        <sz val="12"/>
        <rFont val="Arial"/>
        <family val="0"/>
      </rPr>
      <t>, p. 2107)</t>
    </r>
  </si>
  <si>
    <t>size distr's for NY)</t>
  </si>
  <si>
    <t>approx 28.5</t>
  </si>
  <si>
    <t>(multiplied by 0.73)</t>
  </si>
  <si>
    <t>New York (Alice Hanson Jones's synthetic)</t>
  </si>
  <si>
    <t>[After multiplying by AHJ's 0.73]</t>
  </si>
  <si>
    <t>(B.1) Urban (Philadelphia) occupational averages</t>
  </si>
  <si>
    <t xml:space="preserve">though they had less physical wealth.)  </t>
  </si>
  <si>
    <t>Ave. gross prop income</t>
  </si>
  <si>
    <t>Total</t>
  </si>
  <si>
    <t>net income</t>
  </si>
  <si>
    <t>(LW) with</t>
  </si>
  <si>
    <t>Or, at $4.44/£ sterling,</t>
  </si>
  <si>
    <t>Ave. £ per</t>
  </si>
  <si>
    <t>sum=0.999976</t>
  </si>
  <si>
    <t>York Borough</t>
  </si>
  <si>
    <t>(5) LW (Lindert-Williamson) occupation-based weights</t>
  </si>
  <si>
    <t>(6) Graphing AHJ weights and LW weights by physical wealth of occupational groups</t>
  </si>
  <si>
    <t>(7) Deriving size distributions of wealth and property income</t>
  </si>
  <si>
    <t>Ranking farmers = Dividing 96 rural farm wealthholders in three Middle Colonies (NJ, PA, DE) in 1774,</t>
  </si>
  <si>
    <t>using AHJ probate data and LW weights</t>
  </si>
  <si>
    <t>Lindert &amp; Williamson</t>
  </si>
  <si>
    <t>Nov 2010, revised Aug 2012</t>
  </si>
  <si>
    <t>Guide to the worksheets for the "Property 1774, 4 MidCols" file</t>
  </si>
  <si>
    <t>(2) Replicating AHJ's aggregate PW's (her "physical wealth" measures)</t>
  </si>
  <si>
    <t>(3) AHJ occupational counts</t>
  </si>
  <si>
    <t>(4) Middle Colony population counts 1774-1790</t>
  </si>
  <si>
    <t>(8) Ranking farmers, 3 col's</t>
  </si>
  <si>
    <t>(9) Results, NY alone</t>
  </si>
  <si>
    <t>(10) Results, all 4 Middle Colonies</t>
  </si>
  <si>
    <t>wealth &gt; 0</t>
  </si>
  <si>
    <t>($1000s/yr)</t>
  </si>
  <si>
    <t>Group averages used for "American income 1774"</t>
  </si>
  <si>
    <t>Trying to imitate AHJ's</t>
  </si>
  <si>
    <t>Distributions of wealth and property income, 3 Middle colonies, revised August 2012 to remove depreciation from crops and producer perishables.</t>
  </si>
  <si>
    <t>Wealth and property income distributions for NJ-PA-DE, with re-weighting by occupational groups</t>
  </si>
  <si>
    <t>AHJ-weighted data from the "main data" worksheet (weights add up over the whole sample of 217 probates from 3 Middle Colonies)</t>
  </si>
  <si>
    <t>Total free households in 1774,</t>
  </si>
  <si>
    <t>from the "American Incomes 1774" file</t>
  </si>
  <si>
    <t>LW free</t>
  </si>
  <si>
    <t>households</t>
  </si>
  <si>
    <t>"size distribution, total" worksheet of this file.</t>
  </si>
  <si>
    <t>Of which, AHJ's</t>
  </si>
  <si>
    <t>NY wealthholders</t>
  </si>
  <si>
    <t>Net free households</t>
  </si>
  <si>
    <t>for the 3 colonies,</t>
  </si>
  <si>
    <t>assuming that</t>
  </si>
  <si>
    <t xml:space="preserve">all free HHs in NY </t>
  </si>
  <si>
    <t>were wealthholders, as per AHJ.</t>
  </si>
  <si>
    <t>LW free HHs</t>
  </si>
  <si>
    <t>for 3 colonies,</t>
  </si>
  <si>
    <t>AHJ for NY</t>
  </si>
  <si>
    <t>Agric</t>
  </si>
  <si>
    <t>Manual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</si>
</sst>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\(0\)"/>
    <numFmt numFmtId="167" formatCode="0.0000"/>
    <numFmt numFmtId="168" formatCode="0.000"/>
    <numFmt numFmtId="169" formatCode="0.000000"/>
    <numFmt numFmtId="170" formatCode="0.00000"/>
    <numFmt numFmtId="171" formatCode="0.0000000"/>
    <numFmt numFmtId="172" formatCode="0.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  <numFmt numFmtId="180" formatCode="0.0000000000000000"/>
    <numFmt numFmtId="181" formatCode="0.0000E+00;"/>
    <numFmt numFmtId="182" formatCode="0,000"/>
    <numFmt numFmtId="183" formatCode="0.00000000000000000"/>
    <numFmt numFmtId="184" formatCode="#,##0.0"/>
    <numFmt numFmtId="185" formatCode="0.0"/>
    <numFmt numFmtId="186" formatCode="0.00"/>
  </numFmts>
  <fonts count="5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u val="single"/>
      <sz val="12"/>
      <name val="Times New Roman"/>
      <family val="0"/>
    </font>
    <font>
      <b/>
      <sz val="16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u val="single"/>
      <sz val="10"/>
      <name val="Arial"/>
      <family val="0"/>
    </font>
    <font>
      <sz val="12"/>
      <color indexed="8"/>
      <name val="Times New Roman"/>
      <family val="0"/>
    </font>
    <font>
      <sz val="8"/>
      <name val="Verdana"/>
      <family val="0"/>
    </font>
    <font>
      <sz val="12"/>
      <name val="Arial"/>
      <family val="0"/>
    </font>
    <font>
      <u val="single"/>
      <sz val="12"/>
      <name val="Arial"/>
      <family val="0"/>
    </font>
    <font>
      <i/>
      <sz val="12"/>
      <name val="Arial"/>
      <family val="0"/>
    </font>
    <font>
      <i/>
      <sz val="12"/>
      <color indexed="10"/>
      <name val="Arial"/>
      <family val="0"/>
    </font>
    <font>
      <sz val="12"/>
      <color indexed="10"/>
      <name val="Arial"/>
      <family val="0"/>
    </font>
    <font>
      <sz val="12"/>
      <color indexed="48"/>
      <name val="Arial"/>
      <family val="0"/>
    </font>
    <font>
      <b/>
      <u val="single"/>
      <sz val="12"/>
      <name val="Arial"/>
      <family val="0"/>
    </font>
    <font>
      <b/>
      <i/>
      <sz val="14"/>
      <name val="Arial"/>
      <family val="0"/>
    </font>
    <font>
      <sz val="12"/>
      <color indexed="8"/>
      <name val="Arial"/>
      <family val="0"/>
    </font>
    <font>
      <b/>
      <sz val="14"/>
      <color indexed="10"/>
      <name val="Arial"/>
      <family val="0"/>
    </font>
    <font>
      <sz val="10"/>
      <color indexed="8"/>
      <name val="Calibri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sz val="14"/>
      <color indexed="8"/>
      <name val="Arial"/>
      <family val="0"/>
    </font>
    <font>
      <sz val="14"/>
      <color indexed="10"/>
      <name val="Arial"/>
      <family val="0"/>
    </font>
    <font>
      <sz val="16"/>
      <color indexed="10"/>
      <name val="Arial"/>
      <family val="0"/>
    </font>
    <font>
      <b/>
      <sz val="16"/>
      <color indexed="10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i/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Fill="1" applyBorder="1" applyAlignment="1">
      <alignment horizontal="right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25" fillId="0" borderId="0" xfId="0" applyFont="1" applyAlignment="1">
      <alignment horizontal="left"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15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3" borderId="0" xfId="0" applyFont="1" applyFill="1" applyAlignment="1">
      <alignment/>
    </xf>
    <xf numFmtId="0" fontId="24" fillId="0" borderId="0" xfId="0" applyFont="1" applyBorder="1" applyAlignment="1">
      <alignment horizontal="right"/>
    </xf>
    <xf numFmtId="0" fontId="22" fillId="4" borderId="13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2" fillId="4" borderId="16" xfId="0" applyFont="1" applyFill="1" applyBorder="1" applyAlignment="1">
      <alignment/>
    </xf>
    <xf numFmtId="0" fontId="22" fillId="4" borderId="17" xfId="0" applyFont="1" applyFill="1" applyBorder="1" applyAlignment="1">
      <alignment/>
    </xf>
    <xf numFmtId="0" fontId="22" fillId="10" borderId="18" xfId="0" applyFont="1" applyFill="1" applyBorder="1" applyAlignment="1">
      <alignment/>
    </xf>
    <xf numFmtId="0" fontId="22" fillId="10" borderId="19" xfId="0" applyFont="1" applyFill="1" applyBorder="1" applyAlignment="1">
      <alignment/>
    </xf>
    <xf numFmtId="0" fontId="22" fillId="10" borderId="20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0" fontId="22" fillId="22" borderId="18" xfId="0" applyFont="1" applyFill="1" applyBorder="1" applyAlignment="1">
      <alignment/>
    </xf>
    <xf numFmtId="0" fontId="22" fillId="22" borderId="13" xfId="0" applyFont="1" applyFill="1" applyBorder="1" applyAlignment="1">
      <alignment/>
    </xf>
    <xf numFmtId="0" fontId="22" fillId="22" borderId="14" xfId="0" applyFont="1" applyFill="1" applyBorder="1" applyAlignment="1">
      <alignment/>
    </xf>
    <xf numFmtId="0" fontId="22" fillId="22" borderId="19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22" fillId="22" borderId="15" xfId="0" applyFont="1" applyFill="1" applyBorder="1" applyAlignment="1">
      <alignment/>
    </xf>
    <xf numFmtId="0" fontId="22" fillId="7" borderId="21" xfId="0" applyFont="1" applyFill="1" applyBorder="1" applyAlignment="1">
      <alignment/>
    </xf>
    <xf numFmtId="0" fontId="22" fillId="7" borderId="22" xfId="0" applyFont="1" applyFill="1" applyBorder="1" applyAlignment="1">
      <alignment/>
    </xf>
    <xf numFmtId="0" fontId="22" fillId="20" borderId="20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22" fillId="5" borderId="21" xfId="0" applyFont="1" applyFill="1" applyBorder="1" applyAlignment="1">
      <alignment/>
    </xf>
    <xf numFmtId="0" fontId="22" fillId="5" borderId="22" xfId="0" applyFont="1" applyFill="1" applyBorder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23" fillId="22" borderId="21" xfId="0" applyFont="1" applyFill="1" applyBorder="1" applyAlignment="1">
      <alignment/>
    </xf>
    <xf numFmtId="0" fontId="0" fillId="22" borderId="23" xfId="0" applyFill="1" applyBorder="1" applyAlignment="1">
      <alignment/>
    </xf>
    <xf numFmtId="0" fontId="23" fillId="22" borderId="23" xfId="0" applyFont="1" applyFill="1" applyBorder="1" applyAlignment="1">
      <alignment/>
    </xf>
    <xf numFmtId="0" fontId="0" fillId="22" borderId="22" xfId="0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24" borderId="12" xfId="0" applyFont="1" applyFill="1" applyBorder="1" applyAlignment="1">
      <alignment/>
    </xf>
    <xf numFmtId="0" fontId="30" fillId="3" borderId="21" xfId="0" applyFont="1" applyFill="1" applyBorder="1" applyAlignment="1">
      <alignment/>
    </xf>
    <xf numFmtId="0" fontId="30" fillId="3" borderId="22" xfId="0" applyFont="1" applyFill="1" applyBorder="1" applyAlignment="1">
      <alignment/>
    </xf>
    <xf numFmtId="0" fontId="30" fillId="3" borderId="12" xfId="0" applyFont="1" applyFill="1" applyBorder="1" applyAlignment="1">
      <alignment/>
    </xf>
    <xf numFmtId="0" fontId="22" fillId="5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24" xfId="0" applyFont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1" fontId="34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1" fontId="35" fillId="0" borderId="0" xfId="0" applyNumberFormat="1" applyFont="1" applyAlignment="1">
      <alignment horizontal="right"/>
    </xf>
    <xf numFmtId="1" fontId="34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0" fontId="32" fillId="24" borderId="0" xfId="0" applyFont="1" applyFill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164" fontId="22" fillId="0" borderId="14" xfId="0" applyNumberFormat="1" applyFont="1" applyBorder="1" applyAlignment="1">
      <alignment/>
    </xf>
    <xf numFmtId="167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0" fontId="0" fillId="0" borderId="0" xfId="0" applyFont="1" applyAlignment="1">
      <alignment/>
    </xf>
    <xf numFmtId="1" fontId="32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1" fontId="32" fillId="0" borderId="0" xfId="0" applyNumberFormat="1" applyFont="1" applyAlignment="1">
      <alignment horizontal="right"/>
    </xf>
    <xf numFmtId="168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0" fontId="32" fillId="0" borderId="12" xfId="0" applyFont="1" applyBorder="1" applyAlignment="1">
      <alignment/>
    </xf>
    <xf numFmtId="170" fontId="32" fillId="0" borderId="12" xfId="0" applyNumberFormat="1" applyFont="1" applyBorder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1" fontId="26" fillId="0" borderId="0" xfId="0" applyNumberFormat="1" applyFont="1" applyFill="1" applyBorder="1" applyAlignment="1">
      <alignment horizontal="right"/>
    </xf>
    <xf numFmtId="169" fontId="32" fillId="0" borderId="0" xfId="0" applyNumberFormat="1" applyFont="1" applyAlignment="1">
      <alignment/>
    </xf>
    <xf numFmtId="18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40" fillId="0" borderId="0" xfId="0" applyFont="1" applyAlignment="1">
      <alignment/>
    </xf>
    <xf numFmtId="0" fontId="32" fillId="0" borderId="23" xfId="0" applyFont="1" applyBorder="1" applyAlignment="1">
      <alignment/>
    </xf>
    <xf numFmtId="0" fontId="41" fillId="0" borderId="0" xfId="0" applyFont="1" applyAlignment="1">
      <alignment/>
    </xf>
    <xf numFmtId="0" fontId="32" fillId="4" borderId="0" xfId="0" applyFont="1" applyFill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170" fontId="32" fillId="0" borderId="0" xfId="0" applyNumberFormat="1" applyFont="1" applyAlignment="1">
      <alignment/>
    </xf>
    <xf numFmtId="0" fontId="32" fillId="4" borderId="0" xfId="0" applyFont="1" applyFill="1" applyAlignment="1">
      <alignment horizontal="right"/>
    </xf>
    <xf numFmtId="0" fontId="32" fillId="4" borderId="21" xfId="0" applyFont="1" applyFill="1" applyBorder="1" applyAlignment="1">
      <alignment/>
    </xf>
    <xf numFmtId="168" fontId="32" fillId="0" borderId="0" xfId="0" applyNumberFormat="1" applyFont="1" applyAlignment="1">
      <alignment/>
    </xf>
    <xf numFmtId="0" fontId="32" fillId="4" borderId="23" xfId="0" applyFont="1" applyFill="1" applyBorder="1" applyAlignment="1">
      <alignment/>
    </xf>
    <xf numFmtId="0" fontId="32" fillId="4" borderId="22" xfId="0" applyFont="1" applyFill="1" applyBorder="1" applyAlignment="1">
      <alignment/>
    </xf>
    <xf numFmtId="0" fontId="36" fillId="0" borderId="0" xfId="0" applyFont="1" applyAlignment="1">
      <alignment horizontal="right"/>
    </xf>
    <xf numFmtId="0" fontId="32" fillId="7" borderId="23" xfId="0" applyFont="1" applyFill="1" applyBorder="1" applyAlignment="1">
      <alignment/>
    </xf>
    <xf numFmtId="0" fontId="32" fillId="7" borderId="22" xfId="0" applyFont="1" applyFill="1" applyBorder="1" applyAlignment="1">
      <alignment/>
    </xf>
    <xf numFmtId="171" fontId="32" fillId="0" borderId="0" xfId="0" applyNumberFormat="1" applyFont="1" applyAlignment="1">
      <alignment/>
    </xf>
    <xf numFmtId="164" fontId="33" fillId="0" borderId="0" xfId="0" applyNumberFormat="1" applyFont="1" applyAlignment="1">
      <alignment horizontal="right"/>
    </xf>
    <xf numFmtId="0" fontId="32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12" xfId="0" applyNumberFormat="1" applyFill="1" applyBorder="1" applyAlignment="1">
      <alignment/>
    </xf>
    <xf numFmtId="164" fontId="32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164" fontId="0" fillId="0" borderId="12" xfId="0" applyNumberFormat="1" applyFill="1" applyBorder="1" applyAlignment="1">
      <alignment/>
    </xf>
    <xf numFmtId="17" fontId="32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32" fillId="0" borderId="24" xfId="0" applyNumberFormat="1" applyFont="1" applyBorder="1" applyAlignment="1">
      <alignment/>
    </xf>
    <xf numFmtId="170" fontId="32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164" fontId="32" fillId="0" borderId="0" xfId="0" applyNumberFormat="1" applyFont="1" applyFill="1" applyBorder="1" applyAlignment="1">
      <alignment/>
    </xf>
    <xf numFmtId="164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70" fontId="32" fillId="0" borderId="12" xfId="0" applyNumberFormat="1" applyFont="1" applyBorder="1" applyAlignment="1">
      <alignment/>
    </xf>
    <xf numFmtId="164" fontId="32" fillId="4" borderId="0" xfId="0" applyNumberFormat="1" applyFont="1" applyFill="1" applyAlignment="1">
      <alignment horizontal="right"/>
    </xf>
    <xf numFmtId="0" fontId="32" fillId="7" borderId="0" xfId="0" applyFont="1" applyFill="1" applyAlignment="1">
      <alignment/>
    </xf>
    <xf numFmtId="164" fontId="32" fillId="7" borderId="0" xfId="0" applyNumberFormat="1" applyFont="1" applyFill="1" applyAlignment="1">
      <alignment/>
    </xf>
    <xf numFmtId="169" fontId="32" fillId="0" borderId="0" xfId="0" applyNumberFormat="1" applyFont="1" applyAlignment="1">
      <alignment/>
    </xf>
    <xf numFmtId="169" fontId="32" fillId="0" borderId="0" xfId="0" applyNumberFormat="1" applyFont="1" applyAlignment="1">
      <alignment horizontal="right"/>
    </xf>
    <xf numFmtId="169" fontId="32" fillId="4" borderId="0" xfId="0" applyNumberFormat="1" applyFont="1" applyFill="1" applyBorder="1" applyAlignment="1">
      <alignment/>
    </xf>
    <xf numFmtId="164" fontId="26" fillId="0" borderId="25" xfId="0" applyNumberFormat="1" applyFont="1" applyBorder="1" applyAlignment="1">
      <alignment/>
    </xf>
    <xf numFmtId="164" fontId="26" fillId="0" borderId="26" xfId="0" applyNumberFormat="1" applyFont="1" applyBorder="1" applyAlignment="1">
      <alignment/>
    </xf>
    <xf numFmtId="164" fontId="26" fillId="0" borderId="27" xfId="0" applyNumberFormat="1" applyFont="1" applyBorder="1" applyAlignment="1">
      <alignment/>
    </xf>
    <xf numFmtId="0" fontId="32" fillId="4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 horizontal="right"/>
    </xf>
    <xf numFmtId="164" fontId="26" fillId="0" borderId="0" xfId="0" applyNumberFormat="1" applyFont="1" applyAlignment="1">
      <alignment/>
    </xf>
    <xf numFmtId="164" fontId="32" fillId="3" borderId="0" xfId="0" applyNumberFormat="1" applyFont="1" applyFill="1" applyAlignment="1">
      <alignment/>
    </xf>
    <xf numFmtId="0" fontId="32" fillId="3" borderId="0" xfId="0" applyFont="1" applyFill="1" applyAlignment="1">
      <alignment/>
    </xf>
    <xf numFmtId="164" fontId="32" fillId="7" borderId="0" xfId="0" applyNumberFormat="1" applyFont="1" applyFill="1" applyAlignment="1">
      <alignment horizontal="left"/>
    </xf>
    <xf numFmtId="164" fontId="32" fillId="7" borderId="0" xfId="0" applyNumberFormat="1" applyFont="1" applyFill="1" applyAlignment="1">
      <alignment horizontal="righ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164" fontId="32" fillId="0" borderId="24" xfId="0" applyNumberFormat="1" applyFont="1" applyBorder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64" fontId="32" fillId="0" borderId="12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8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68" fontId="32" fillId="0" borderId="24" xfId="0" applyNumberFormat="1" applyFont="1" applyBorder="1" applyAlignment="1">
      <alignment/>
    </xf>
    <xf numFmtId="168" fontId="32" fillId="0" borderId="12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25" borderId="12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36" fillId="0" borderId="0" xfId="0" applyFont="1" applyFill="1" applyAlignment="1">
      <alignment/>
    </xf>
    <xf numFmtId="0" fontId="32" fillId="4" borderId="0" xfId="0" applyFont="1" applyFill="1" applyAlignment="1">
      <alignment/>
    </xf>
    <xf numFmtId="0" fontId="32" fillId="7" borderId="0" xfId="0" applyFont="1" applyFill="1" applyAlignment="1">
      <alignment/>
    </xf>
    <xf numFmtId="2" fontId="32" fillId="0" borderId="0" xfId="0" applyNumberFormat="1" applyFont="1" applyAlignment="1">
      <alignment/>
    </xf>
    <xf numFmtId="2" fontId="32" fillId="0" borderId="24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24" borderId="0" xfId="0" applyFont="1" applyFill="1" applyAlignment="1">
      <alignment/>
    </xf>
    <xf numFmtId="0" fontId="46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171" fontId="32" fillId="0" borderId="0" xfId="0" applyNumberFormat="1" applyFont="1" applyFill="1" applyAlignment="1">
      <alignment/>
    </xf>
    <xf numFmtId="0" fontId="32" fillId="0" borderId="22" xfId="0" applyFont="1" applyBorder="1" applyAlignment="1">
      <alignment/>
    </xf>
    <xf numFmtId="0" fontId="19" fillId="10" borderId="21" xfId="0" applyFont="1" applyFill="1" applyBorder="1" applyAlignment="1">
      <alignment/>
    </xf>
    <xf numFmtId="0" fontId="32" fillId="10" borderId="23" xfId="0" applyFont="1" applyFill="1" applyBorder="1" applyAlignment="1">
      <alignment/>
    </xf>
    <xf numFmtId="0" fontId="32" fillId="10" borderId="22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71" fontId="4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171" fontId="32" fillId="0" borderId="1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71" fontId="43" fillId="0" borderId="0" xfId="0" applyNumberFormat="1" applyFont="1" applyAlignment="1">
      <alignment/>
    </xf>
    <xf numFmtId="171" fontId="33" fillId="0" borderId="0" xfId="0" applyNumberFormat="1" applyFont="1" applyAlignment="1">
      <alignment horizontal="right"/>
    </xf>
    <xf numFmtId="169" fontId="32" fillId="0" borderId="12" xfId="0" applyNumberFormat="1" applyFont="1" applyBorder="1" applyAlignment="1">
      <alignment/>
    </xf>
    <xf numFmtId="0" fontId="32" fillId="7" borderId="21" xfId="0" applyFont="1" applyFill="1" applyBorder="1" applyAlignment="1">
      <alignment/>
    </xf>
    <xf numFmtId="1" fontId="36" fillId="0" borderId="0" xfId="0" applyNumberFormat="1" applyFont="1" applyAlignment="1">
      <alignment/>
    </xf>
    <xf numFmtId="0" fontId="32" fillId="0" borderId="24" xfId="0" applyFont="1" applyBorder="1" applyAlignment="1">
      <alignment/>
    </xf>
    <xf numFmtId="0" fontId="32" fillId="0" borderId="0" xfId="0" applyFont="1" applyFill="1" applyAlignment="1">
      <alignment horizontal="left"/>
    </xf>
    <xf numFmtId="0" fontId="0" fillId="7" borderId="0" xfId="0" applyFont="1" applyFill="1" applyAlignment="1">
      <alignment/>
    </xf>
    <xf numFmtId="170" fontId="40" fillId="0" borderId="0" xfId="0" applyNumberFormat="1" applyFont="1" applyFill="1" applyAlignment="1">
      <alignment/>
    </xf>
    <xf numFmtId="170" fontId="32" fillId="0" borderId="0" xfId="0" applyNumberFormat="1" applyFont="1" applyAlignment="1">
      <alignment/>
    </xf>
    <xf numFmtId="170" fontId="32" fillId="0" borderId="12" xfId="0" applyNumberFormat="1" applyFont="1" applyBorder="1" applyAlignment="1">
      <alignment/>
    </xf>
    <xf numFmtId="170" fontId="32" fillId="0" borderId="0" xfId="0" applyNumberFormat="1" applyFont="1" applyFill="1" applyAlignment="1">
      <alignment/>
    </xf>
    <xf numFmtId="170" fontId="40" fillId="0" borderId="12" xfId="0" applyNumberFormat="1" applyFont="1" applyFill="1" applyBorder="1" applyAlignment="1">
      <alignment/>
    </xf>
    <xf numFmtId="171" fontId="40" fillId="0" borderId="12" xfId="0" applyNumberFormat="1" applyFont="1" applyFill="1" applyBorder="1" applyAlignment="1">
      <alignment/>
    </xf>
    <xf numFmtId="2" fontId="32" fillId="0" borderId="24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10" xfId="0" applyFont="1" applyFill="1" applyBorder="1" applyAlignment="1">
      <alignment/>
    </xf>
    <xf numFmtId="0" fontId="36" fillId="0" borderId="0" xfId="0" applyFont="1" applyFill="1" applyAlignment="1">
      <alignment/>
    </xf>
    <xf numFmtId="167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72" fontId="32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9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184" fontId="32" fillId="0" borderId="12" xfId="0" applyNumberFormat="1" applyFont="1" applyBorder="1" applyAlignment="1">
      <alignment/>
    </xf>
    <xf numFmtId="164" fontId="32" fillId="20" borderId="21" xfId="0" applyNumberFormat="1" applyFont="1" applyFill="1" applyBorder="1" applyAlignment="1">
      <alignment/>
    </xf>
    <xf numFmtId="164" fontId="32" fillId="20" borderId="23" xfId="0" applyNumberFormat="1" applyFont="1" applyFill="1" applyBorder="1" applyAlignment="1">
      <alignment/>
    </xf>
    <xf numFmtId="0" fontId="32" fillId="20" borderId="23" xfId="0" applyFont="1" applyFill="1" applyBorder="1" applyAlignment="1">
      <alignment/>
    </xf>
    <xf numFmtId="0" fontId="32" fillId="20" borderId="22" xfId="0" applyFont="1" applyFill="1" applyBorder="1" applyAlignment="1">
      <alignment/>
    </xf>
    <xf numFmtId="0" fontId="26" fillId="5" borderId="21" xfId="0" applyFont="1" applyFill="1" applyBorder="1" applyAlignment="1">
      <alignment/>
    </xf>
    <xf numFmtId="0" fontId="26" fillId="5" borderId="23" xfId="0" applyFont="1" applyFill="1" applyBorder="1" applyAlignment="1">
      <alignment/>
    </xf>
    <xf numFmtId="164" fontId="26" fillId="5" borderId="23" xfId="0" applyNumberFormat="1" applyFont="1" applyFill="1" applyBorder="1" applyAlignment="1">
      <alignment/>
    </xf>
    <xf numFmtId="0" fontId="26" fillId="5" borderId="22" xfId="0" applyFont="1" applyFill="1" applyBorder="1" applyAlignment="1">
      <alignment/>
    </xf>
    <xf numFmtId="0" fontId="26" fillId="24" borderId="28" xfId="0" applyFont="1" applyFill="1" applyBorder="1" applyAlignment="1">
      <alignment/>
    </xf>
    <xf numFmtId="0" fontId="26" fillId="24" borderId="29" xfId="0" applyFont="1" applyFill="1" applyBorder="1" applyAlignment="1">
      <alignment/>
    </xf>
    <xf numFmtId="164" fontId="26" fillId="24" borderId="29" xfId="0" applyNumberFormat="1" applyFont="1" applyFill="1" applyBorder="1" applyAlignment="1">
      <alignment/>
    </xf>
    <xf numFmtId="0" fontId="26" fillId="24" borderId="30" xfId="0" applyFont="1" applyFill="1" applyBorder="1" applyAlignment="1">
      <alignment/>
    </xf>
    <xf numFmtId="170" fontId="32" fillId="0" borderId="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43" fillId="0" borderId="21" xfId="0" applyFont="1" applyBorder="1" applyAlignment="1">
      <alignment/>
    </xf>
    <xf numFmtId="0" fontId="0" fillId="7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8" fillId="10" borderId="0" xfId="0" applyNumberFormat="1" applyFont="1" applyFill="1" applyAlignment="1">
      <alignment horizontal="right"/>
    </xf>
    <xf numFmtId="170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32" fillId="0" borderId="12" xfId="0" applyNumberFormat="1" applyFont="1" applyBorder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2" fillId="26" borderId="0" xfId="0" applyFont="1" applyFill="1" applyAlignment="1">
      <alignment horizontal="right"/>
    </xf>
    <xf numFmtId="0" fontId="26" fillId="10" borderId="0" xfId="0" applyFont="1" applyFill="1" applyAlignment="1">
      <alignment horizontal="right"/>
    </xf>
    <xf numFmtId="0" fontId="32" fillId="10" borderId="0" xfId="0" applyFont="1" applyFill="1" applyAlignment="1">
      <alignment/>
    </xf>
    <xf numFmtId="0" fontId="32" fillId="26" borderId="0" xfId="0" applyFont="1" applyFill="1" applyAlignment="1">
      <alignment/>
    </xf>
    <xf numFmtId="164" fontId="32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0" fontId="40" fillId="7" borderId="0" xfId="0" applyFont="1" applyFill="1" applyAlignment="1">
      <alignment/>
    </xf>
    <xf numFmtId="170" fontId="40" fillId="7" borderId="0" xfId="0" applyNumberFormat="1" applyFont="1" applyFill="1" applyAlignment="1">
      <alignment/>
    </xf>
    <xf numFmtId="170" fontId="40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2" fontId="32" fillId="7" borderId="0" xfId="0" applyNumberFormat="1" applyFont="1" applyFill="1" applyAlignment="1">
      <alignment/>
    </xf>
    <xf numFmtId="16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"/>
          <c:w val="0.7897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'(6) graph wts by PW'!$E$10</c:f>
              <c:strCache>
                <c:ptCount val="1"/>
                <c:pt idx="0">
                  <c:v>LW weights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'(6) graph wts by PW'!$D$11:$D$20</c:f>
              <c:numCache/>
            </c:numRef>
          </c:xVal>
          <c:yVal>
            <c:numRef>
              <c:f>'(6) graph wts by PW'!$E$11:$E$20</c:f>
              <c:numCache/>
            </c:numRef>
          </c:yVal>
          <c:smooth val="0"/>
        </c:ser>
        <c:ser>
          <c:idx val="1"/>
          <c:order val="1"/>
          <c:tx>
            <c:strRef>
              <c:f>'(6) graph wts by PW'!$F$10</c:f>
              <c:strCache>
                <c:ptCount val="1"/>
                <c:pt idx="0">
                  <c:v>AHJ weights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'(6) graph wts by PW'!$D$11:$D$20</c:f>
              <c:numCache/>
            </c:numRef>
          </c:xVal>
          <c:yVal>
            <c:numRef>
              <c:f>'(6) graph wts by PW'!$F$11:$F$20</c:f>
              <c:numCache/>
            </c:numRef>
          </c:yVal>
          <c:smooth val="0"/>
        </c:ser>
        <c:axId val="21011938"/>
        <c:axId val="58123155"/>
      </c:scatterChart>
      <c:valAx>
        <c:axId val="2101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3155"/>
        <c:crosses val="autoZero"/>
        <c:crossBetween val="midCat"/>
        <c:dispUnits/>
      </c:valAx>
      <c:valAx>
        <c:axId val="58123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1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5"/>
          <c:y val="0.45975"/>
          <c:w val="0.1575"/>
          <c:h val="0.08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66675</xdr:rowOff>
    </xdr:from>
    <xdr:to>
      <xdr:col>13</xdr:col>
      <xdr:colOff>723900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5324475" y="228600"/>
        <a:ext cx="49244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5" zoomScaleNormal="125" workbookViewId="0" topLeftCell="A1">
      <pane ySplit="5660" topLeftCell="BM42" activePane="topLeft" state="split"/>
      <selection pane="topLeft" activeCell="B4" sqref="B4"/>
      <selection pane="bottomLeft" activeCell="K49" sqref="K49"/>
    </sheetView>
  </sheetViews>
  <sheetFormatPr defaultColWidth="11.421875" defaultRowHeight="12.75"/>
  <cols>
    <col min="1" max="1" width="9.00390625" style="86" customWidth="1"/>
    <col min="2" max="2" width="9.7109375" style="86" customWidth="1"/>
    <col min="3" max="7" width="10.8515625" style="86" customWidth="1"/>
    <col min="8" max="8" width="5.421875" style="86" customWidth="1"/>
    <col min="9" max="9" width="10.8515625" style="86" customWidth="1"/>
    <col min="10" max="10" width="9.28125" style="86" customWidth="1"/>
    <col min="11" max="11" width="16.7109375" style="86" customWidth="1"/>
    <col min="12" max="12" width="12.00390625" style="86" customWidth="1"/>
    <col min="13" max="13" width="15.00390625" style="86" customWidth="1"/>
    <col min="14" max="14" width="14.421875" style="86" customWidth="1"/>
    <col min="15" max="15" width="13.8515625" style="86" customWidth="1"/>
    <col min="16" max="16" width="8.7109375" style="86" customWidth="1"/>
    <col min="17" max="17" width="10.8515625" style="86" customWidth="1"/>
    <col min="18" max="18" width="11.8515625" style="86" customWidth="1"/>
    <col min="19" max="16384" width="10.8515625" style="86" customWidth="1"/>
  </cols>
  <sheetData>
    <row r="1" spans="1:4" ht="16.5">
      <c r="A1" s="127" t="s">
        <v>847</v>
      </c>
      <c r="D1" s="150" t="s">
        <v>849</v>
      </c>
    </row>
    <row r="2" ht="15">
      <c r="A2" s="335" t="s">
        <v>848</v>
      </c>
    </row>
    <row r="3" spans="1:4" ht="15">
      <c r="A3" s="175"/>
      <c r="B3" s="86" t="s">
        <v>24</v>
      </c>
      <c r="D3" s="86" t="s">
        <v>20</v>
      </c>
    </row>
    <row r="4" spans="1:4" ht="15">
      <c r="A4" s="175"/>
      <c r="D4" s="86" t="s">
        <v>850</v>
      </c>
    </row>
    <row r="5" spans="1:4" ht="15">
      <c r="A5" s="175"/>
      <c r="D5" s="86" t="s">
        <v>851</v>
      </c>
    </row>
    <row r="6" spans="1:4" ht="15">
      <c r="A6" s="175"/>
      <c r="D6" s="86" t="s">
        <v>852</v>
      </c>
    </row>
    <row r="7" spans="1:4" ht="15">
      <c r="A7" s="175"/>
      <c r="D7" s="86" t="s">
        <v>842</v>
      </c>
    </row>
    <row r="8" spans="1:4" ht="15">
      <c r="A8" s="175"/>
      <c r="D8" s="86" t="s">
        <v>843</v>
      </c>
    </row>
    <row r="9" spans="1:4" ht="15">
      <c r="A9" s="175"/>
      <c r="D9" s="86" t="s">
        <v>844</v>
      </c>
    </row>
    <row r="10" spans="1:4" ht="15">
      <c r="A10" s="175"/>
      <c r="D10" s="86" t="s">
        <v>853</v>
      </c>
    </row>
    <row r="11" spans="1:4" ht="15">
      <c r="A11" s="175"/>
      <c r="D11" s="86" t="s">
        <v>854</v>
      </c>
    </row>
    <row r="12" spans="1:4" ht="15">
      <c r="A12" s="175"/>
      <c r="D12" s="86" t="s">
        <v>855</v>
      </c>
    </row>
    <row r="13" ht="15">
      <c r="A13" s="175"/>
    </row>
    <row r="14" spans="3:13" ht="16.5">
      <c r="C14" s="87" t="s">
        <v>632</v>
      </c>
      <c r="M14" s="176" t="s">
        <v>242</v>
      </c>
    </row>
    <row r="15" spans="1:13" ht="16.5">
      <c r="A15" s="86" t="s">
        <v>456</v>
      </c>
      <c r="C15" s="86" t="s">
        <v>140</v>
      </c>
      <c r="M15" s="176" t="s">
        <v>141</v>
      </c>
    </row>
    <row r="16" ht="15">
      <c r="A16" s="86" t="s">
        <v>755</v>
      </c>
    </row>
    <row r="17" spans="2:15" ht="15">
      <c r="B17" s="106" t="s">
        <v>772</v>
      </c>
      <c r="C17" s="86" t="s">
        <v>418</v>
      </c>
      <c r="H17" s="88" t="s">
        <v>142</v>
      </c>
      <c r="M17" s="86" t="s">
        <v>143</v>
      </c>
      <c r="N17" s="94" t="s">
        <v>144</v>
      </c>
      <c r="O17" s="94" t="s">
        <v>145</v>
      </c>
    </row>
    <row r="18" spans="1:15" ht="15">
      <c r="A18" s="86">
        <v>3</v>
      </c>
      <c r="B18" s="106" t="s">
        <v>771</v>
      </c>
      <c r="C18" s="86" t="s">
        <v>146</v>
      </c>
      <c r="H18" s="86">
        <v>1</v>
      </c>
      <c r="I18" s="86" t="s">
        <v>571</v>
      </c>
      <c r="M18" s="86" t="s">
        <v>65</v>
      </c>
      <c r="N18" s="94" t="s">
        <v>66</v>
      </c>
      <c r="O18" s="94" t="s">
        <v>66</v>
      </c>
    </row>
    <row r="19" spans="2:15" ht="15">
      <c r="B19" s="106" t="s">
        <v>573</v>
      </c>
      <c r="C19" s="106" t="s">
        <v>67</v>
      </c>
      <c r="H19" s="86">
        <v>2</v>
      </c>
      <c r="I19" s="86" t="s">
        <v>572</v>
      </c>
      <c r="M19" s="86" t="s">
        <v>68</v>
      </c>
      <c r="N19" s="94" t="s">
        <v>69</v>
      </c>
      <c r="O19" s="94" t="s">
        <v>70</v>
      </c>
    </row>
    <row r="20" spans="2:15" ht="15">
      <c r="B20" s="106" t="s">
        <v>353</v>
      </c>
      <c r="C20" s="106" t="s">
        <v>71</v>
      </c>
      <c r="H20" s="86">
        <v>3</v>
      </c>
      <c r="I20" s="86" t="s">
        <v>537</v>
      </c>
      <c r="M20" s="129" t="s">
        <v>72</v>
      </c>
      <c r="N20" s="125" t="s">
        <v>243</v>
      </c>
      <c r="O20" s="125" t="s">
        <v>73</v>
      </c>
    </row>
    <row r="21" spans="1:15" ht="15">
      <c r="A21" s="86">
        <v>4</v>
      </c>
      <c r="B21" s="106" t="s">
        <v>466</v>
      </c>
      <c r="C21" s="86" t="s">
        <v>459</v>
      </c>
      <c r="H21" s="86">
        <v>4</v>
      </c>
      <c r="I21" s="86" t="s">
        <v>538</v>
      </c>
      <c r="M21" s="94" t="s">
        <v>302</v>
      </c>
      <c r="N21" s="210">
        <v>6</v>
      </c>
      <c r="O21" s="86">
        <v>0</v>
      </c>
    </row>
    <row r="22" spans="2:15" ht="15">
      <c r="B22" s="106" t="s">
        <v>465</v>
      </c>
      <c r="C22" s="106" t="s">
        <v>74</v>
      </c>
      <c r="H22" s="86">
        <v>5</v>
      </c>
      <c r="I22" s="86" t="s">
        <v>539</v>
      </c>
      <c r="M22" s="94" t="s">
        <v>336</v>
      </c>
      <c r="N22" s="210">
        <v>10.999999999999998</v>
      </c>
      <c r="O22" s="86">
        <v>4.999999999999999</v>
      </c>
    </row>
    <row r="23" spans="1:15" ht="15">
      <c r="A23" s="86">
        <v>5</v>
      </c>
      <c r="B23" s="106" t="s">
        <v>770</v>
      </c>
      <c r="C23" s="86" t="s">
        <v>460</v>
      </c>
      <c r="H23" s="86">
        <v>6</v>
      </c>
      <c r="I23" s="86" t="s">
        <v>534</v>
      </c>
      <c r="M23" s="94" t="s">
        <v>338</v>
      </c>
      <c r="N23" s="210">
        <v>16</v>
      </c>
      <c r="O23" s="86">
        <v>10</v>
      </c>
    </row>
    <row r="24" spans="1:16" ht="15">
      <c r="A24" s="86">
        <v>6</v>
      </c>
      <c r="B24" s="106" t="s">
        <v>654</v>
      </c>
      <c r="C24" s="86" t="s">
        <v>699</v>
      </c>
      <c r="H24" s="86">
        <v>7</v>
      </c>
      <c r="I24" s="86" t="s">
        <v>535</v>
      </c>
      <c r="M24" s="94" t="s">
        <v>441</v>
      </c>
      <c r="N24" s="250">
        <v>6</v>
      </c>
      <c r="O24" s="108">
        <v>0</v>
      </c>
      <c r="P24" s="108" t="s">
        <v>75</v>
      </c>
    </row>
    <row r="25" spans="2:15" ht="15">
      <c r="B25" s="106" t="s">
        <v>467</v>
      </c>
      <c r="C25" s="86" t="s">
        <v>689</v>
      </c>
      <c r="H25" s="86">
        <v>8</v>
      </c>
      <c r="I25" s="86" t="s">
        <v>352</v>
      </c>
      <c r="M25" s="94" t="s">
        <v>419</v>
      </c>
      <c r="N25" s="210">
        <v>6</v>
      </c>
      <c r="O25" s="86">
        <v>0</v>
      </c>
    </row>
    <row r="26" spans="1:15" ht="15">
      <c r="A26" s="86">
        <v>7</v>
      </c>
      <c r="B26" s="106" t="s">
        <v>756</v>
      </c>
      <c r="C26" s="86" t="s">
        <v>765</v>
      </c>
      <c r="H26" s="86">
        <v>9</v>
      </c>
      <c r="I26" s="86" t="s">
        <v>353</v>
      </c>
      <c r="M26" s="94" t="s">
        <v>121</v>
      </c>
      <c r="N26" s="210">
        <v>6</v>
      </c>
      <c r="O26" s="86">
        <v>0</v>
      </c>
    </row>
    <row r="27" spans="1:15" ht="15">
      <c r="A27" s="86">
        <v>12</v>
      </c>
      <c r="B27" s="106" t="s">
        <v>379</v>
      </c>
      <c r="C27" s="86" t="s">
        <v>566</v>
      </c>
      <c r="M27" s="94" t="s">
        <v>543</v>
      </c>
      <c r="N27" s="210">
        <v>16.000000000000007</v>
      </c>
      <c r="O27" s="86">
        <v>10.000000000000005</v>
      </c>
    </row>
    <row r="28" spans="1:15" ht="15">
      <c r="A28" s="86">
        <v>13</v>
      </c>
      <c r="B28" s="106" t="s">
        <v>484</v>
      </c>
      <c r="C28" s="86" t="s">
        <v>302</v>
      </c>
      <c r="M28" s="94" t="s">
        <v>791</v>
      </c>
      <c r="N28" s="210">
        <v>6</v>
      </c>
      <c r="O28" s="86">
        <v>0</v>
      </c>
    </row>
    <row r="29" spans="1:16" ht="15">
      <c r="A29" s="86">
        <v>14</v>
      </c>
      <c r="B29" s="106" t="s">
        <v>595</v>
      </c>
      <c r="C29" s="86" t="s">
        <v>336</v>
      </c>
      <c r="M29" s="94" t="s">
        <v>298</v>
      </c>
      <c r="N29" s="250">
        <v>6</v>
      </c>
      <c r="O29" s="108">
        <v>0</v>
      </c>
      <c r="P29" s="108" t="s">
        <v>76</v>
      </c>
    </row>
    <row r="30" spans="2:3" ht="15">
      <c r="B30" s="106" t="s">
        <v>365</v>
      </c>
      <c r="C30" s="106" t="s">
        <v>365</v>
      </c>
    </row>
    <row r="31" spans="1:3" ht="15">
      <c r="A31" s="86">
        <v>15</v>
      </c>
      <c r="B31" s="106" t="s">
        <v>195</v>
      </c>
      <c r="C31" s="86" t="s">
        <v>338</v>
      </c>
    </row>
    <row r="32" spans="1:3" ht="15">
      <c r="A32" s="86">
        <v>16</v>
      </c>
      <c r="B32" s="106" t="s">
        <v>196</v>
      </c>
      <c r="C32" s="86" t="s">
        <v>441</v>
      </c>
    </row>
    <row r="33" spans="1:3" ht="15">
      <c r="A33" s="86">
        <v>17</v>
      </c>
      <c r="B33" s="106" t="s">
        <v>757</v>
      </c>
      <c r="C33" s="86" t="s">
        <v>419</v>
      </c>
    </row>
    <row r="34" spans="1:3" ht="15">
      <c r="A34" s="86">
        <v>18</v>
      </c>
      <c r="B34" s="106" t="s">
        <v>477</v>
      </c>
      <c r="C34" s="86" t="s">
        <v>544</v>
      </c>
    </row>
    <row r="35" spans="1:3" ht="15">
      <c r="A35" s="86">
        <v>19</v>
      </c>
      <c r="B35" s="106" t="s">
        <v>493</v>
      </c>
      <c r="C35" s="86" t="s">
        <v>530</v>
      </c>
    </row>
    <row r="36" spans="1:3" ht="15">
      <c r="A36" s="86">
        <v>20</v>
      </c>
      <c r="B36" s="106" t="s">
        <v>494</v>
      </c>
      <c r="C36" s="86" t="s">
        <v>738</v>
      </c>
    </row>
    <row r="37" spans="1:3" ht="15">
      <c r="A37" s="86">
        <v>21</v>
      </c>
      <c r="B37" s="106" t="s">
        <v>392</v>
      </c>
      <c r="C37" s="106" t="s">
        <v>83</v>
      </c>
    </row>
    <row r="38" spans="2:3" ht="15">
      <c r="B38" s="106" t="s">
        <v>371</v>
      </c>
      <c r="C38" s="106" t="s">
        <v>110</v>
      </c>
    </row>
    <row r="39" spans="2:3" ht="15">
      <c r="B39" s="106" t="s">
        <v>676</v>
      </c>
      <c r="C39" s="106" t="s">
        <v>454</v>
      </c>
    </row>
    <row r="40" spans="1:3" ht="15">
      <c r="A40" s="86">
        <v>22</v>
      </c>
      <c r="B40" s="106" t="s">
        <v>531</v>
      </c>
      <c r="C40" s="86" t="s">
        <v>531</v>
      </c>
    </row>
    <row r="41" spans="1:3" ht="15">
      <c r="A41" s="86">
        <v>23</v>
      </c>
      <c r="B41" s="106" t="s">
        <v>393</v>
      </c>
      <c r="C41" s="86" t="s">
        <v>643</v>
      </c>
    </row>
    <row r="42" spans="1:3" ht="15">
      <c r="A42" s="86">
        <v>24</v>
      </c>
      <c r="B42" s="106" t="s">
        <v>553</v>
      </c>
      <c r="C42" s="86" t="s">
        <v>543</v>
      </c>
    </row>
    <row r="43" spans="1:3" ht="15">
      <c r="A43" s="86">
        <v>25</v>
      </c>
      <c r="B43" s="106" t="s">
        <v>399</v>
      </c>
      <c r="C43" s="86" t="s">
        <v>818</v>
      </c>
    </row>
    <row r="44" spans="1:3" ht="15">
      <c r="A44" s="86">
        <v>26</v>
      </c>
      <c r="B44" s="106" t="s">
        <v>400</v>
      </c>
      <c r="C44" s="86" t="s">
        <v>791</v>
      </c>
    </row>
    <row r="45" spans="1:3" ht="15">
      <c r="A45" s="86">
        <v>27</v>
      </c>
      <c r="B45" s="106" t="s">
        <v>298</v>
      </c>
      <c r="C45" s="86" t="s">
        <v>298</v>
      </c>
    </row>
    <row r="46" spans="1:3" ht="15">
      <c r="A46" s="86">
        <v>28</v>
      </c>
      <c r="B46" s="106" t="s">
        <v>259</v>
      </c>
      <c r="C46" s="86" t="s">
        <v>259</v>
      </c>
    </row>
    <row r="47" spans="1:3" ht="15">
      <c r="A47" s="86">
        <v>29</v>
      </c>
      <c r="B47" s="106" t="s">
        <v>452</v>
      </c>
      <c r="C47" s="86" t="s">
        <v>510</v>
      </c>
    </row>
    <row r="48" spans="1:3" ht="15">
      <c r="A48" s="86">
        <v>30</v>
      </c>
      <c r="B48" s="106" t="s">
        <v>401</v>
      </c>
      <c r="C48" s="86" t="s">
        <v>172</v>
      </c>
    </row>
    <row r="49" spans="1:3" ht="15">
      <c r="A49" s="86">
        <v>31</v>
      </c>
      <c r="B49" s="106" t="s">
        <v>402</v>
      </c>
      <c r="C49" s="86" t="s">
        <v>428</v>
      </c>
    </row>
    <row r="50" spans="1:3" ht="15">
      <c r="A50" s="86">
        <v>32</v>
      </c>
      <c r="B50" s="106" t="s">
        <v>286</v>
      </c>
      <c r="C50" s="86" t="s">
        <v>692</v>
      </c>
    </row>
    <row r="51" spans="1:3" ht="15">
      <c r="A51" s="86">
        <v>34</v>
      </c>
      <c r="B51" s="106" t="s">
        <v>562</v>
      </c>
      <c r="C51" s="86" t="s">
        <v>574</v>
      </c>
    </row>
    <row r="52" spans="1:3" ht="15">
      <c r="A52" s="86">
        <v>35</v>
      </c>
      <c r="B52" s="106" t="s">
        <v>562</v>
      </c>
      <c r="C52" s="86" t="s">
        <v>376</v>
      </c>
    </row>
    <row r="55" ht="15">
      <c r="E55" s="246" t="s">
        <v>173</v>
      </c>
    </row>
    <row r="56" spans="5:7" ht="15">
      <c r="E56" s="247" t="s">
        <v>125</v>
      </c>
      <c r="F56" s="125" t="s">
        <v>126</v>
      </c>
      <c r="G56" s="125" t="s">
        <v>127</v>
      </c>
    </row>
    <row r="57" spans="1:7" ht="15">
      <c r="A57" s="38" t="s">
        <v>285</v>
      </c>
      <c r="E57" s="164">
        <f>F57+G57</f>
        <v>0.014551143846184337</v>
      </c>
      <c r="F57" s="189">
        <v>0.0032248434884134193</v>
      </c>
      <c r="G57" s="189">
        <v>0.011326300357770918</v>
      </c>
    </row>
    <row r="58" spans="1:7" ht="15">
      <c r="A58" s="77" t="s">
        <v>442</v>
      </c>
      <c r="E58" s="164">
        <f aca="true" t="shared" si="0" ref="E58:E66">F58+G58</f>
        <v>0.016959745073156025</v>
      </c>
      <c r="F58" s="189">
        <v>0.016959745073156025</v>
      </c>
      <c r="G58" s="210">
        <v>0</v>
      </c>
    </row>
    <row r="59" spans="1:7" ht="15">
      <c r="A59" s="77" t="s">
        <v>675</v>
      </c>
      <c r="E59" s="164">
        <f t="shared" si="0"/>
        <v>0.05402529724665921</v>
      </c>
      <c r="F59" s="210">
        <v>0</v>
      </c>
      <c r="G59" s="189">
        <v>0.05402529724665921</v>
      </c>
    </row>
    <row r="60" spans="1:7" ht="15">
      <c r="A60" s="77" t="s">
        <v>552</v>
      </c>
      <c r="E60" s="164">
        <f t="shared" si="0"/>
        <v>0.2599910382627019</v>
      </c>
      <c r="F60" s="189">
        <v>0.019539619863886762</v>
      </c>
      <c r="G60" s="189">
        <v>0.24045141839881518</v>
      </c>
    </row>
    <row r="61" spans="1:7" ht="15">
      <c r="A61" s="77" t="s">
        <v>277</v>
      </c>
      <c r="E61" s="164">
        <f t="shared" si="0"/>
        <v>0.23999415045354924</v>
      </c>
      <c r="F61" s="189">
        <v>0.0004690681437692245</v>
      </c>
      <c r="G61" s="189">
        <v>0.23952508230978</v>
      </c>
    </row>
    <row r="62" spans="1:7" ht="15">
      <c r="A62" s="77" t="s">
        <v>651</v>
      </c>
      <c r="E62" s="164">
        <f t="shared" si="0"/>
        <v>0.07465585857698338</v>
      </c>
      <c r="F62" s="189">
        <v>0.008340617931396524</v>
      </c>
      <c r="G62" s="189">
        <v>0.06631524064558686</v>
      </c>
    </row>
    <row r="63" spans="1:7" ht="15">
      <c r="A63" s="77" t="s">
        <v>128</v>
      </c>
      <c r="E63" s="164">
        <f t="shared" si="0"/>
        <v>0.2660311258917591</v>
      </c>
      <c r="F63" s="189">
        <v>0.0074648383902203705</v>
      </c>
      <c r="G63" s="189">
        <v>0.2585662875015387</v>
      </c>
    </row>
    <row r="64" spans="1:7" ht="15">
      <c r="A64" s="77" t="s">
        <v>657</v>
      </c>
      <c r="E64" s="164">
        <f t="shared" si="0"/>
        <v>0.019792257775439945</v>
      </c>
      <c r="F64" s="189">
        <v>0.00219875692391824</v>
      </c>
      <c r="G64" s="189">
        <v>0.017593500851521705</v>
      </c>
    </row>
    <row r="65" spans="1:7" ht="15">
      <c r="A65" s="77" t="s">
        <v>129</v>
      </c>
      <c r="E65" s="164">
        <f t="shared" si="0"/>
        <v>0.05399706031152663</v>
      </c>
      <c r="F65" s="189">
        <v>0.006900373512712106</v>
      </c>
      <c r="G65" s="189">
        <v>0.04709668679881453</v>
      </c>
    </row>
    <row r="66" spans="5:7" ht="15">
      <c r="E66" s="244">
        <f t="shared" si="0"/>
        <v>0.9999976774379598</v>
      </c>
      <c r="F66" s="248">
        <v>0.06509786332747268</v>
      </c>
      <c r="G66" s="248">
        <v>0.9348998141104871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25" sqref="E25"/>
    </sheetView>
  </sheetViews>
  <sheetFormatPr defaultColWidth="11.421875" defaultRowHeight="12.75"/>
  <cols>
    <col min="1" max="1" width="10.8515625" style="204" customWidth="1"/>
    <col min="2" max="2" width="46.8515625" style="204" customWidth="1"/>
    <col min="3" max="3" width="10.8515625" style="204" customWidth="1"/>
    <col min="4" max="5" width="12.7109375" style="204" customWidth="1"/>
    <col min="6" max="16384" width="10.8515625" style="204" customWidth="1"/>
  </cols>
  <sheetData>
    <row r="1" spans="1:7" ht="18">
      <c r="A1" s="109"/>
      <c r="B1" s="221" t="s">
        <v>134</v>
      </c>
      <c r="C1" s="203"/>
      <c r="D1" s="203"/>
      <c r="E1" s="203"/>
      <c r="F1" s="203"/>
      <c r="G1" s="109"/>
    </row>
    <row r="2" spans="1:7" ht="15">
      <c r="A2" s="109"/>
      <c r="B2" s="222"/>
      <c r="C2" s="109"/>
      <c r="D2" s="109"/>
      <c r="E2" s="109"/>
      <c r="F2" s="109"/>
      <c r="G2" s="109"/>
    </row>
    <row r="3" spans="1:6" ht="15">
      <c r="A3" s="109"/>
      <c r="B3" s="109"/>
      <c r="C3" s="182"/>
      <c r="D3" s="182"/>
      <c r="E3" s="109"/>
      <c r="F3" s="109"/>
    </row>
    <row r="4" spans="1:7" ht="15">
      <c r="A4" s="109"/>
      <c r="B4" s="94"/>
      <c r="C4" s="94"/>
      <c r="D4" s="94"/>
      <c r="E4" s="94"/>
      <c r="F4" s="94"/>
      <c r="G4" s="94"/>
    </row>
    <row r="5" spans="1:7" ht="15">
      <c r="A5" s="205" t="s">
        <v>80</v>
      </c>
      <c r="B5" s="205"/>
      <c r="C5" s="205"/>
      <c r="D5" s="205"/>
      <c r="E5" s="109"/>
      <c r="F5" s="109"/>
      <c r="G5" s="109"/>
    </row>
    <row r="6" spans="1:7" ht="15">
      <c r="A6" s="109" t="s">
        <v>98</v>
      </c>
      <c r="B6" s="109"/>
      <c r="C6" s="109"/>
      <c r="D6" s="109"/>
      <c r="E6" s="109"/>
      <c r="F6" s="109"/>
      <c r="G6" s="109"/>
    </row>
    <row r="7" spans="1:7" ht="15">
      <c r="A7" s="109"/>
      <c r="B7" s="109"/>
      <c r="C7" s="109"/>
      <c r="D7" s="109"/>
      <c r="E7" s="109"/>
      <c r="F7" s="109"/>
      <c r="G7" s="109"/>
    </row>
    <row r="8" spans="1:7" ht="15">
      <c r="A8" s="109"/>
      <c r="B8" s="109"/>
      <c r="C8" s="223" t="s">
        <v>340</v>
      </c>
      <c r="D8" s="223"/>
      <c r="E8" s="224" t="s">
        <v>341</v>
      </c>
      <c r="F8" s="224"/>
      <c r="G8" s="224"/>
    </row>
    <row r="9" spans="1:8" ht="15">
      <c r="A9" s="109"/>
      <c r="B9" s="109"/>
      <c r="C9" s="94" t="s">
        <v>160</v>
      </c>
      <c r="D9" s="94" t="s">
        <v>586</v>
      </c>
      <c r="E9" s="94" t="s">
        <v>788</v>
      </c>
      <c r="F9" s="94" t="s">
        <v>586</v>
      </c>
      <c r="G9" s="94" t="s">
        <v>586</v>
      </c>
      <c r="H9" s="109" t="s">
        <v>342</v>
      </c>
    </row>
    <row r="10" spans="1:8" ht="15">
      <c r="A10" s="109"/>
      <c r="B10" s="109"/>
      <c r="C10" s="125" t="s">
        <v>161</v>
      </c>
      <c r="D10" s="125" t="s">
        <v>162</v>
      </c>
      <c r="E10" s="125" t="s">
        <v>161</v>
      </c>
      <c r="F10" s="125" t="s">
        <v>162</v>
      </c>
      <c r="G10" s="125" t="s">
        <v>787</v>
      </c>
      <c r="H10" s="109" t="s">
        <v>343</v>
      </c>
    </row>
    <row r="11" spans="1:7" ht="15">
      <c r="A11" s="109" t="s">
        <v>302</v>
      </c>
      <c r="B11" s="109"/>
      <c r="C11" s="182">
        <v>3.0732484227658516</v>
      </c>
      <c r="D11" s="182">
        <v>102.03086763690759</v>
      </c>
      <c r="E11" s="182">
        <v>3.0732484227658516</v>
      </c>
      <c r="F11" s="182">
        <v>102.03086763690759</v>
      </c>
      <c r="G11" s="225">
        <f>4.44*F11</f>
        <v>453.01705230786973</v>
      </c>
    </row>
    <row r="12" spans="1:7" ht="15">
      <c r="A12" s="109" t="s">
        <v>336</v>
      </c>
      <c r="B12" s="109"/>
      <c r="C12" s="182">
        <v>0.261119459783643</v>
      </c>
      <c r="D12" s="182">
        <v>8.669082798919423</v>
      </c>
      <c r="E12" s="182">
        <v>0.478719009603346</v>
      </c>
      <c r="F12" s="182">
        <v>15.893318464685626</v>
      </c>
      <c r="G12" s="225">
        <f aca="true" t="shared" si="0" ref="G12:G20">4.44*F12</f>
        <v>70.56633398320419</v>
      </c>
    </row>
    <row r="13" spans="1:7" ht="15">
      <c r="A13" s="109" t="s">
        <v>338</v>
      </c>
      <c r="B13" s="109"/>
      <c r="C13" s="182">
        <v>0.907525280561735</v>
      </c>
      <c r="D13" s="182">
        <v>30.129549922556517</v>
      </c>
      <c r="E13" s="182">
        <v>2.420067414831292</v>
      </c>
      <c r="F13" s="182">
        <v>80.34546646015066</v>
      </c>
      <c r="G13" s="225">
        <f t="shared" si="0"/>
        <v>356.73387108306895</v>
      </c>
    </row>
    <row r="14" spans="1:8" ht="15">
      <c r="A14" s="109" t="s">
        <v>441</v>
      </c>
      <c r="B14" s="109"/>
      <c r="C14" s="182">
        <v>0.255029939760444</v>
      </c>
      <c r="D14" s="182">
        <v>8.466912675978259</v>
      </c>
      <c r="E14" s="287">
        <f>C14</f>
        <v>0.255029939760444</v>
      </c>
      <c r="F14" s="287">
        <v>8.466912675978259</v>
      </c>
      <c r="G14" s="289">
        <f t="shared" si="0"/>
        <v>37.59309228134347</v>
      </c>
      <c r="H14" s="288" t="s">
        <v>97</v>
      </c>
    </row>
    <row r="15" spans="1:7" ht="15">
      <c r="A15" s="109" t="s">
        <v>419</v>
      </c>
      <c r="B15" s="109"/>
      <c r="C15" s="182">
        <v>0.265853420629778</v>
      </c>
      <c r="D15" s="182">
        <v>8.82624878944342</v>
      </c>
      <c r="E15" s="182">
        <v>0.265853420629778</v>
      </c>
      <c r="F15" s="182">
        <v>8.82624878944342</v>
      </c>
      <c r="G15" s="225">
        <f t="shared" si="0"/>
        <v>39.18854462512879</v>
      </c>
    </row>
    <row r="16" spans="1:7" ht="15">
      <c r="A16" s="109" t="s">
        <v>344</v>
      </c>
      <c r="B16" s="109"/>
      <c r="C16" s="182">
        <v>4.749438646277392</v>
      </c>
      <c r="D16" s="182">
        <v>157.67984855315507</v>
      </c>
      <c r="E16" s="182">
        <v>4.749438646277392</v>
      </c>
      <c r="F16" s="182">
        <v>157.67984855315507</v>
      </c>
      <c r="G16" s="225">
        <f t="shared" si="0"/>
        <v>700.0985275760086</v>
      </c>
    </row>
    <row r="17" spans="1:7" ht="15">
      <c r="A17" s="109" t="s">
        <v>543</v>
      </c>
      <c r="B17" s="109"/>
      <c r="C17" s="182">
        <v>0.599198131519405</v>
      </c>
      <c r="D17" s="182">
        <v>19.893186893859088</v>
      </c>
      <c r="E17" s="182">
        <v>1.597861684051747</v>
      </c>
      <c r="F17" s="182">
        <v>53.04849838362425</v>
      </c>
      <c r="G17" s="225">
        <f t="shared" si="0"/>
        <v>235.5353328232917</v>
      </c>
    </row>
    <row r="18" spans="1:7" ht="15">
      <c r="A18" s="109" t="s">
        <v>791</v>
      </c>
      <c r="B18" s="109"/>
      <c r="C18" s="182">
        <v>0.071593547689333</v>
      </c>
      <c r="D18" s="182">
        <v>2.376882953501319</v>
      </c>
      <c r="E18" s="182">
        <v>0.071593547689333</v>
      </c>
      <c r="F18" s="182">
        <v>2.376882953501319</v>
      </c>
      <c r="G18" s="225">
        <f t="shared" si="0"/>
        <v>10.553360313545857</v>
      </c>
    </row>
    <row r="19" spans="1:8" ht="15.75" thickBot="1">
      <c r="A19" s="109" t="s">
        <v>298</v>
      </c>
      <c r="B19" s="109"/>
      <c r="C19" s="182">
        <v>0.184424212352875</v>
      </c>
      <c r="D19" s="182">
        <v>6.122825040834903</v>
      </c>
      <c r="E19" s="287">
        <f>C19</f>
        <v>0.184424212352875</v>
      </c>
      <c r="F19" s="287">
        <v>6.122825040834903</v>
      </c>
      <c r="G19" s="289">
        <f t="shared" si="0"/>
        <v>27.185343181306973</v>
      </c>
      <c r="H19" s="288" t="s">
        <v>97</v>
      </c>
    </row>
    <row r="20" spans="1:7" ht="15.75" thickBot="1">
      <c r="A20" s="109" t="s">
        <v>408</v>
      </c>
      <c r="B20" s="109"/>
      <c r="C20" s="182">
        <f>1000*D20/33200</f>
        <v>10.367331483890228</v>
      </c>
      <c r="D20" s="182">
        <v>344.19540526515556</v>
      </c>
      <c r="E20" s="182">
        <f>1000*F20/33200</f>
        <v>13.096110510791599</v>
      </c>
      <c r="F20" s="182">
        <f>SUM(F11:F19)</f>
        <v>434.79086895828107</v>
      </c>
      <c r="G20" s="226">
        <f t="shared" si="0"/>
        <v>1930.471458174768</v>
      </c>
    </row>
    <row r="21" spans="1:7" ht="15">
      <c r="A21" s="109"/>
      <c r="B21" s="109"/>
      <c r="C21" s="109"/>
      <c r="D21" s="207"/>
      <c r="E21" s="207"/>
      <c r="F21" s="207"/>
      <c r="G21" s="207"/>
    </row>
    <row r="22" spans="1:7" ht="15">
      <c r="A22" s="109"/>
      <c r="B22" s="109"/>
      <c r="C22" s="109"/>
      <c r="D22" s="109"/>
      <c r="E22" s="109"/>
      <c r="F22" s="109"/>
      <c r="G22" s="109" t="s">
        <v>86</v>
      </c>
    </row>
    <row r="23" spans="1:7" ht="15">
      <c r="A23" s="109"/>
      <c r="B23" s="109"/>
      <c r="C23" s="109"/>
      <c r="D23" s="109"/>
      <c r="E23" s="109"/>
      <c r="F23" s="109"/>
      <c r="G23" s="109" t="s">
        <v>87</v>
      </c>
    </row>
    <row r="24" spans="1:7" ht="15">
      <c r="A24" s="109"/>
      <c r="B24" s="109"/>
      <c r="C24" s="109"/>
      <c r="D24" s="109"/>
      <c r="E24" s="109"/>
      <c r="F24" s="109"/>
      <c r="G24" s="109" t="s">
        <v>88</v>
      </c>
    </row>
    <row r="25" ht="15">
      <c r="G25" s="299" t="s">
        <v>33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6"/>
  <sheetViews>
    <sheetView workbookViewId="0" topLeftCell="A1">
      <pane ySplit="3000" topLeftCell="BM9" activePane="topLeft" state="split"/>
      <selection pane="topLeft" activeCell="B2" sqref="B2"/>
      <selection pane="bottomLeft" activeCell="N21" sqref="N21"/>
    </sheetView>
  </sheetViews>
  <sheetFormatPr defaultColWidth="11.421875" defaultRowHeight="12.75"/>
  <cols>
    <col min="1" max="1" width="12.421875" style="86" customWidth="1"/>
    <col min="2" max="2" width="10.8515625" style="86" customWidth="1"/>
    <col min="3" max="3" width="14.8515625" style="86" customWidth="1"/>
    <col min="4" max="4" width="14.421875" style="86" customWidth="1"/>
    <col min="5" max="5" width="13.28125" style="196" customWidth="1"/>
    <col min="6" max="6" width="14.28125" style="196" customWidth="1"/>
    <col min="7" max="7" width="10.7109375" style="196" customWidth="1"/>
    <col min="8" max="8" width="11.28125" style="196" customWidth="1"/>
    <col min="9" max="9" width="12.00390625" style="86" bestFit="1" customWidth="1"/>
    <col min="10" max="10" width="4.8515625" style="86" customWidth="1"/>
    <col min="11" max="11" width="10.8515625" style="196" customWidth="1"/>
    <col min="12" max="12" width="14.140625" style="196" customWidth="1"/>
    <col min="13" max="13" width="10.8515625" style="196" customWidth="1"/>
    <col min="14" max="14" width="14.28125" style="196" customWidth="1"/>
    <col min="15" max="15" width="13.7109375" style="86" customWidth="1"/>
    <col min="16" max="16" width="12.140625" style="86" customWidth="1"/>
    <col min="17" max="17" width="12.00390625" style="86" customWidth="1"/>
    <col min="18" max="18" width="11.7109375" style="86" bestFit="1" customWidth="1"/>
    <col min="19" max="19" width="12.28125" style="86" customWidth="1"/>
    <col min="20" max="20" width="12.140625" style="86" bestFit="1" customWidth="1"/>
    <col min="21" max="21" width="15.28125" style="86" customWidth="1"/>
    <col min="22" max="22" width="10.8515625" style="86" customWidth="1"/>
    <col min="23" max="23" width="13.8515625" style="86" customWidth="1"/>
    <col min="24" max="24" width="13.8515625" style="196" customWidth="1"/>
    <col min="25" max="25" width="14.421875" style="86" customWidth="1"/>
    <col min="26" max="27" width="10.8515625" style="86" customWidth="1"/>
    <col min="28" max="28" width="4.140625" style="86" customWidth="1"/>
    <col min="29" max="29" width="6.28125" style="86" customWidth="1"/>
    <col min="30" max="30" width="14.28125" style="86" customWidth="1"/>
    <col min="31" max="31" width="10.8515625" style="86" customWidth="1"/>
    <col min="32" max="32" width="25.00390625" style="86" customWidth="1"/>
    <col min="33" max="33" width="11.421875" style="196" customWidth="1"/>
    <col min="34" max="34" width="12.7109375" style="196" customWidth="1"/>
    <col min="35" max="35" width="6.421875" style="86" customWidth="1"/>
    <col min="36" max="16384" width="10.8515625" style="86" customWidth="1"/>
  </cols>
  <sheetData>
    <row r="1" spans="3:12" ht="16.5">
      <c r="C1" s="150" t="s">
        <v>667</v>
      </c>
      <c r="L1" s="219"/>
    </row>
    <row r="2" ht="15">
      <c r="C2" s="86" t="s">
        <v>709</v>
      </c>
    </row>
    <row r="3" ht="15.75" thickBot="1"/>
    <row r="4" spans="2:34" ht="15.75" thickBot="1">
      <c r="B4" s="278" t="s">
        <v>29</v>
      </c>
      <c r="C4" s="279"/>
      <c r="D4" s="280"/>
      <c r="E4" s="280"/>
      <c r="F4" s="280"/>
      <c r="G4" s="280"/>
      <c r="H4" s="280"/>
      <c r="I4" s="281"/>
      <c r="J4" s="180" t="s">
        <v>21</v>
      </c>
      <c r="K4" s="274" t="s">
        <v>710</v>
      </c>
      <c r="L4" s="275"/>
      <c r="M4" s="275"/>
      <c r="N4" s="275"/>
      <c r="O4" s="276"/>
      <c r="P4" s="276"/>
      <c r="Q4" s="277"/>
      <c r="S4" s="86" t="s">
        <v>23</v>
      </c>
      <c r="T4" s="282" t="s">
        <v>30</v>
      </c>
      <c r="U4" s="283"/>
      <c r="V4" s="283"/>
      <c r="W4" s="283"/>
      <c r="X4" s="284"/>
      <c r="Y4" s="284"/>
      <c r="Z4" s="283"/>
      <c r="AA4" s="285"/>
      <c r="AG4" s="297"/>
      <c r="AH4" s="297"/>
    </row>
    <row r="5" spans="5:34" ht="15">
      <c r="E5" s="86"/>
      <c r="F5" s="86"/>
      <c r="G5" s="86"/>
      <c r="H5" s="86"/>
      <c r="K5" s="86"/>
      <c r="L5" s="86"/>
      <c r="M5" s="86"/>
      <c r="N5" s="86"/>
      <c r="X5" s="86"/>
      <c r="AG5" s="297"/>
      <c r="AH5" s="297"/>
    </row>
    <row r="6" spans="2:34" ht="15">
      <c r="B6" s="106" t="s">
        <v>226</v>
      </c>
      <c r="M6" s="196" t="s">
        <v>859</v>
      </c>
      <c r="T6" s="106" t="s">
        <v>346</v>
      </c>
      <c r="AG6" s="297"/>
      <c r="AH6" s="297"/>
    </row>
    <row r="7" spans="3:34" ht="15">
      <c r="C7" s="86" t="s">
        <v>268</v>
      </c>
      <c r="F7" s="196" t="s">
        <v>269</v>
      </c>
      <c r="K7" s="196" t="s">
        <v>824</v>
      </c>
      <c r="M7" s="196" t="s">
        <v>159</v>
      </c>
      <c r="W7" s="214"/>
      <c r="X7" s="214"/>
      <c r="AG7" s="297"/>
      <c r="AH7" s="297"/>
    </row>
    <row r="8" spans="3:34" ht="15">
      <c r="C8" s="86" t="s">
        <v>412</v>
      </c>
      <c r="F8" s="196" t="s">
        <v>412</v>
      </c>
      <c r="K8" s="196" t="s">
        <v>412</v>
      </c>
      <c r="M8" s="196" t="s">
        <v>412</v>
      </c>
      <c r="T8" s="214" t="s">
        <v>824</v>
      </c>
      <c r="W8" s="214" t="s">
        <v>269</v>
      </c>
      <c r="X8" s="214"/>
      <c r="AG8" s="297"/>
      <c r="AH8" s="297"/>
    </row>
    <row r="9" spans="3:34" ht="15">
      <c r="C9" s="86" t="s">
        <v>413</v>
      </c>
      <c r="D9" s="86" t="s">
        <v>295</v>
      </c>
      <c r="F9" s="196" t="s">
        <v>315</v>
      </c>
      <c r="G9" s="196" t="s">
        <v>490</v>
      </c>
      <c r="K9" s="196" t="s">
        <v>413</v>
      </c>
      <c r="M9" s="196" t="s">
        <v>240</v>
      </c>
      <c r="O9" s="86" t="s">
        <v>825</v>
      </c>
      <c r="T9" s="214" t="s">
        <v>413</v>
      </c>
      <c r="U9" s="86" t="s">
        <v>295</v>
      </c>
      <c r="W9" s="214" t="s">
        <v>315</v>
      </c>
      <c r="X9" s="214" t="s">
        <v>490</v>
      </c>
      <c r="AG9" s="297"/>
      <c r="AH9" s="297"/>
    </row>
    <row r="10" spans="3:34" ht="15">
      <c r="C10" s="86" t="s">
        <v>316</v>
      </c>
      <c r="D10" s="86" t="s">
        <v>317</v>
      </c>
      <c r="F10" s="196" t="s">
        <v>248</v>
      </c>
      <c r="G10" s="196" t="s">
        <v>826</v>
      </c>
      <c r="K10" s="196" t="s">
        <v>316</v>
      </c>
      <c r="M10" s="196" t="s">
        <v>241</v>
      </c>
      <c r="O10" s="86" t="s">
        <v>827</v>
      </c>
      <c r="T10" s="214" t="s">
        <v>316</v>
      </c>
      <c r="U10" s="86" t="s">
        <v>317</v>
      </c>
      <c r="AG10" s="297"/>
      <c r="AH10" s="297"/>
    </row>
    <row r="11" spans="2:34" ht="15">
      <c r="B11" s="86" t="s">
        <v>646</v>
      </c>
      <c r="C11" s="86">
        <v>45.7</v>
      </c>
      <c r="D11" s="86">
        <v>13.7</v>
      </c>
      <c r="F11" s="196">
        <v>12.1</v>
      </c>
      <c r="G11" s="196">
        <v>12.3</v>
      </c>
      <c r="K11" s="196">
        <v>17.1823401382556</v>
      </c>
      <c r="M11" s="196">
        <v>16.6396828830918</v>
      </c>
      <c r="AG11" s="297"/>
      <c r="AH11" s="297"/>
    </row>
    <row r="12" spans="2:13" ht="15">
      <c r="B12" s="86" t="s">
        <v>647</v>
      </c>
      <c r="C12" s="196">
        <v>60.6976627014717</v>
      </c>
      <c r="D12" s="94" t="s">
        <v>828</v>
      </c>
      <c r="E12" s="197"/>
      <c r="F12" s="196">
        <v>26.2</v>
      </c>
      <c r="K12" s="196">
        <v>38.4906768753412</v>
      </c>
      <c r="M12" s="196">
        <v>36.2842792041973</v>
      </c>
    </row>
    <row r="13" spans="2:13" ht="15">
      <c r="B13" s="86" t="s">
        <v>230</v>
      </c>
      <c r="C13" s="196">
        <v>71</v>
      </c>
      <c r="D13" s="86">
        <v>42.1</v>
      </c>
      <c r="F13" s="196">
        <v>37.9</v>
      </c>
      <c r="G13" s="196">
        <v>38.2</v>
      </c>
      <c r="K13" s="196">
        <v>52.1846807809864</v>
      </c>
      <c r="M13" s="196">
        <v>49.949152127942</v>
      </c>
    </row>
    <row r="14" spans="2:13" ht="15">
      <c r="B14" s="86" t="s">
        <v>648</v>
      </c>
      <c r="C14" s="86">
        <v>82.2</v>
      </c>
      <c r="D14" s="86">
        <v>60.7</v>
      </c>
      <c r="F14" s="196">
        <v>54.063</v>
      </c>
      <c r="G14" s="196">
        <v>53.7</v>
      </c>
      <c r="K14" s="196">
        <v>70.9939839600686</v>
      </c>
      <c r="M14" s="196">
        <v>63.4977396887918</v>
      </c>
    </row>
    <row r="15" spans="2:13" ht="15">
      <c r="B15" s="86" t="s">
        <v>649</v>
      </c>
      <c r="C15" s="196">
        <v>16.914499999999997</v>
      </c>
      <c r="D15" s="86">
        <v>34.4</v>
      </c>
      <c r="F15" s="196">
        <v>36.937</v>
      </c>
      <c r="G15" s="196">
        <v>37.3</v>
      </c>
      <c r="K15" s="196">
        <v>27.816468904953418</v>
      </c>
      <c r="M15" s="196">
        <v>30.508075835872017</v>
      </c>
    </row>
    <row r="16" spans="2:13" ht="15">
      <c r="B16" s="86" t="s">
        <v>817</v>
      </c>
      <c r="C16" s="196">
        <v>0.8855</v>
      </c>
      <c r="D16" s="86">
        <v>4.8999999999999995</v>
      </c>
      <c r="F16" s="196">
        <v>9</v>
      </c>
      <c r="G16" s="196">
        <v>9</v>
      </c>
      <c r="K16" s="196">
        <v>1.18954713497798</v>
      </c>
      <c r="M16" s="196">
        <v>5.99418447533618</v>
      </c>
    </row>
    <row r="17" ht="15">
      <c r="C17" s="86" t="s">
        <v>829</v>
      </c>
    </row>
    <row r="18" spans="2:24" ht="15">
      <c r="B18" s="86" t="s">
        <v>231</v>
      </c>
      <c r="C18" s="196">
        <v>137.3959257568062</v>
      </c>
      <c r="D18" s="86">
        <v>211.2</v>
      </c>
      <c r="F18" s="196">
        <v>211.24135997999997</v>
      </c>
      <c r="G18" s="196">
        <v>211.26199999999997</v>
      </c>
      <c r="K18" s="196">
        <v>137.02931504224898</v>
      </c>
      <c r="M18" s="196">
        <v>188.2360709903195</v>
      </c>
      <c r="S18" s="86" t="s">
        <v>231</v>
      </c>
      <c r="T18" s="218">
        <f>(C18*0.7)+(K18*0.3)</f>
        <v>137.28594254243905</v>
      </c>
      <c r="U18" s="218">
        <f>(D18*0.7)+(L18*0.3)</f>
        <v>147.83999999999997</v>
      </c>
      <c r="W18" s="218">
        <f>(F18*0.7)+(N18*0.3)</f>
        <v>147.86895198599996</v>
      </c>
      <c r="X18" s="218">
        <f>(G18*0.7)+(O18*0.3)</f>
        <v>147.88339999999997</v>
      </c>
    </row>
    <row r="19" spans="2:13" ht="15">
      <c r="B19" s="86" t="s">
        <v>345</v>
      </c>
      <c r="C19" s="196">
        <v>68.182</v>
      </c>
      <c r="D19" s="86">
        <v>119.1</v>
      </c>
      <c r="F19" s="196">
        <v>158.55599999999998</v>
      </c>
      <c r="G19" s="196">
        <v>158.55599999999998</v>
      </c>
      <c r="K19" s="196">
        <v>63.75949545203391</v>
      </c>
      <c r="M19" s="196">
        <v>102.14358320319633</v>
      </c>
    </row>
    <row r="20" spans="2:13" ht="15">
      <c r="B20" s="86" t="s">
        <v>120</v>
      </c>
      <c r="C20" s="179">
        <v>0.8256167402386358</v>
      </c>
      <c r="D20" s="158">
        <v>0.602</v>
      </c>
      <c r="F20" s="196">
        <v>0.523770164703471</v>
      </c>
      <c r="G20" s="196">
        <v>0.521</v>
      </c>
      <c r="K20" s="196">
        <v>0.7076726490079829</v>
      </c>
      <c r="M20" s="196">
        <v>0.6287065625204857</v>
      </c>
    </row>
    <row r="21" spans="6:25" ht="15">
      <c r="F21" s="196" t="s">
        <v>407</v>
      </c>
      <c r="Y21" s="196"/>
    </row>
    <row r="22" ht="15.75" thickBot="1">
      <c r="Y22" s="196"/>
    </row>
    <row r="23" spans="2:26" ht="15.75" thickBot="1">
      <c r="B23" s="278" t="s">
        <v>29</v>
      </c>
      <c r="C23" s="279"/>
      <c r="D23" s="280"/>
      <c r="E23" s="280"/>
      <c r="F23" s="280"/>
      <c r="G23" s="280"/>
      <c r="H23" s="280"/>
      <c r="I23" s="281"/>
      <c r="J23" s="180" t="s">
        <v>21</v>
      </c>
      <c r="K23" s="274" t="s">
        <v>830</v>
      </c>
      <c r="L23" s="275"/>
      <c r="M23" s="275"/>
      <c r="N23" s="275"/>
      <c r="O23" s="276"/>
      <c r="P23" s="276"/>
      <c r="Q23" s="277"/>
      <c r="R23" s="180"/>
      <c r="S23" s="86" t="s">
        <v>23</v>
      </c>
      <c r="T23" s="282" t="s">
        <v>31</v>
      </c>
      <c r="U23" s="283"/>
      <c r="V23" s="283"/>
      <c r="W23" s="283"/>
      <c r="X23" s="284"/>
      <c r="Y23" s="284"/>
      <c r="Z23" s="285"/>
    </row>
    <row r="24" spans="2:26" ht="15">
      <c r="B24" s="106" t="s">
        <v>49</v>
      </c>
      <c r="K24" s="181"/>
      <c r="L24" s="181"/>
      <c r="M24" s="181"/>
      <c r="N24" s="181"/>
      <c r="O24" s="166"/>
      <c r="P24" s="166"/>
      <c r="Q24" s="166"/>
      <c r="R24" s="180"/>
      <c r="S24" s="180"/>
      <c r="Y24" s="196"/>
      <c r="Z24" s="86" t="s">
        <v>749</v>
      </c>
    </row>
    <row r="25" spans="2:26" ht="15">
      <c r="B25" s="86" t="s">
        <v>831</v>
      </c>
      <c r="K25" s="86"/>
      <c r="L25" s="86"/>
      <c r="M25" s="86"/>
      <c r="N25" s="86"/>
      <c r="Z25" s="94" t="s">
        <v>748</v>
      </c>
    </row>
    <row r="26" spans="3:35" ht="15">
      <c r="C26" s="106" t="s">
        <v>832</v>
      </c>
      <c r="K26" s="86"/>
      <c r="L26" s="106" t="s">
        <v>656</v>
      </c>
      <c r="M26" s="86"/>
      <c r="N26" s="86"/>
      <c r="O26" s="196"/>
      <c r="P26" s="196"/>
      <c r="U26" s="106" t="s">
        <v>760</v>
      </c>
      <c r="Y26" s="196"/>
      <c r="Z26" s="86" t="s">
        <v>747</v>
      </c>
      <c r="AC26" s="200"/>
      <c r="AD26" s="200"/>
      <c r="AE26" s="200"/>
      <c r="AF26" s="200"/>
      <c r="AG26" s="199"/>
      <c r="AH26" s="199"/>
      <c r="AI26" s="200"/>
    </row>
    <row r="27" spans="4:35" ht="15">
      <c r="D27" s="94"/>
      <c r="E27" s="197" t="s">
        <v>50</v>
      </c>
      <c r="F27" s="186" t="s">
        <v>51</v>
      </c>
      <c r="G27" s="201" t="s">
        <v>834</v>
      </c>
      <c r="H27" s="202"/>
      <c r="I27" s="94" t="s">
        <v>133</v>
      </c>
      <c r="K27" s="86"/>
      <c r="L27" s="86"/>
      <c r="M27" s="197" t="s">
        <v>805</v>
      </c>
      <c r="N27" s="186" t="s">
        <v>51</v>
      </c>
      <c r="O27" s="201" t="s">
        <v>834</v>
      </c>
      <c r="P27" s="202"/>
      <c r="Q27" s="94" t="s">
        <v>133</v>
      </c>
      <c r="V27" s="197" t="s">
        <v>50</v>
      </c>
      <c r="W27" s="186" t="s">
        <v>51</v>
      </c>
      <c r="X27" s="201" t="s">
        <v>834</v>
      </c>
      <c r="Y27" s="202"/>
      <c r="Z27" s="94" t="s">
        <v>133</v>
      </c>
      <c r="AC27" s="200"/>
      <c r="AD27" s="106" t="s">
        <v>858</v>
      </c>
      <c r="AG27" s="196" t="s">
        <v>758</v>
      </c>
      <c r="AI27" s="200"/>
    </row>
    <row r="28" spans="4:35" ht="15.75" thickBot="1">
      <c r="D28" s="125" t="s">
        <v>52</v>
      </c>
      <c r="E28" s="295" t="s">
        <v>53</v>
      </c>
      <c r="F28" s="165" t="s">
        <v>54</v>
      </c>
      <c r="G28" s="165" t="s">
        <v>233</v>
      </c>
      <c r="H28" s="165" t="s">
        <v>232</v>
      </c>
      <c r="I28" s="125" t="s">
        <v>759</v>
      </c>
      <c r="K28" s="86"/>
      <c r="L28" s="86"/>
      <c r="M28" s="295" t="s">
        <v>53</v>
      </c>
      <c r="N28" s="165" t="s">
        <v>54</v>
      </c>
      <c r="O28" s="165" t="s">
        <v>233</v>
      </c>
      <c r="P28" s="165" t="s">
        <v>232</v>
      </c>
      <c r="Q28" s="125" t="s">
        <v>759</v>
      </c>
      <c r="V28" s="295" t="s">
        <v>53</v>
      </c>
      <c r="W28" s="165" t="s">
        <v>54</v>
      </c>
      <c r="X28" s="165" t="s">
        <v>233</v>
      </c>
      <c r="Y28" s="165" t="s">
        <v>232</v>
      </c>
      <c r="Z28" s="125" t="s">
        <v>759</v>
      </c>
      <c r="AC28" s="200"/>
      <c r="AE28" s="86" t="s">
        <v>822</v>
      </c>
      <c r="AG28" s="197" t="s">
        <v>668</v>
      </c>
      <c r="AH28" s="197" t="s">
        <v>669</v>
      </c>
      <c r="AI28" s="200"/>
    </row>
    <row r="29" spans="1:35" ht="15">
      <c r="A29" s="86" t="s">
        <v>670</v>
      </c>
      <c r="B29" s="86" t="s">
        <v>55</v>
      </c>
      <c r="D29" s="148">
        <v>5</v>
      </c>
      <c r="E29" s="316">
        <v>698.1955157277666</v>
      </c>
      <c r="F29" s="316">
        <v>63.23631575636258</v>
      </c>
      <c r="G29" s="316">
        <v>65.51556331855876</v>
      </c>
      <c r="H29" s="316">
        <v>290.8891011344009</v>
      </c>
      <c r="I29" s="317">
        <v>0.003224843488413419</v>
      </c>
      <c r="K29" s="86" t="s">
        <v>55</v>
      </c>
      <c r="L29" s="86"/>
      <c r="M29" s="196">
        <v>1151.5089040010434</v>
      </c>
      <c r="N29" s="196">
        <v>59.72919421391328</v>
      </c>
      <c r="O29" s="196">
        <v>79.48571679383365</v>
      </c>
      <c r="P29" s="328">
        <f>O29*4.44</f>
        <v>352.9165825646214</v>
      </c>
      <c r="Q29" s="178">
        <v>0.024380965436790955</v>
      </c>
      <c r="S29" s="86" t="s">
        <v>670</v>
      </c>
      <c r="T29" s="86" t="s">
        <v>55</v>
      </c>
      <c r="V29" s="196">
        <f>(0.7*E29)+(0.3*M29)</f>
        <v>834.1895322097496</v>
      </c>
      <c r="W29" s="196">
        <f>(0.7*F29)+(0.3*N29)</f>
        <v>62.18417929362779</v>
      </c>
      <c r="X29" s="196">
        <f>(0.7*G29)+(0.3*O29)</f>
        <v>69.70660936114122</v>
      </c>
      <c r="Y29" s="192">
        <f>X29*4.44</f>
        <v>309.49734556346704</v>
      </c>
      <c r="Z29" s="183">
        <f>(0.7*I29)+(0.3*Q29)</f>
        <v>0.00957168007292668</v>
      </c>
      <c r="AC29" s="199"/>
      <c r="AD29" s="86" t="s">
        <v>234</v>
      </c>
      <c r="AE29" s="86" t="s">
        <v>55</v>
      </c>
      <c r="AG29" s="196">
        <v>69.70660936114122</v>
      </c>
      <c r="AH29" s="198">
        <v>309.49734556346704</v>
      </c>
      <c r="AI29" s="200"/>
    </row>
    <row r="30" spans="1:35" ht="15">
      <c r="A30" s="86" t="s">
        <v>671</v>
      </c>
      <c r="B30" s="86" t="s">
        <v>56</v>
      </c>
      <c r="D30" s="148">
        <v>23</v>
      </c>
      <c r="E30" s="316">
        <v>705.2254767603512</v>
      </c>
      <c r="F30" s="316">
        <v>49.55822643286916</v>
      </c>
      <c r="G30" s="316">
        <v>52.00275625595313</v>
      </c>
      <c r="H30" s="316">
        <v>230.89223777643193</v>
      </c>
      <c r="I30" s="317">
        <v>0.016959745073156025</v>
      </c>
      <c r="K30" s="86" t="s">
        <v>56</v>
      </c>
      <c r="L30" s="86"/>
      <c r="M30" s="196">
        <v>495.5099018450608</v>
      </c>
      <c r="N30" s="196">
        <v>29.71408024024911</v>
      </c>
      <c r="O30" s="196">
        <v>31.48843589382995</v>
      </c>
      <c r="P30" s="328">
        <f aca="true" t="shared" si="0" ref="P30:P37">O30*4.44</f>
        <v>139.808655368605</v>
      </c>
      <c r="Q30" s="183">
        <v>0.0036511122774727893</v>
      </c>
      <c r="S30" s="86" t="s">
        <v>774</v>
      </c>
      <c r="T30" s="86" t="s">
        <v>56</v>
      </c>
      <c r="V30" s="196">
        <f aca="true" t="shared" si="1" ref="V30:V43">(0.7*E30)+(0.3*M30)</f>
        <v>642.310804285764</v>
      </c>
      <c r="W30" s="196">
        <f aca="true" t="shared" si="2" ref="W30:W43">(0.7*F30)+(0.3*N30)</f>
        <v>43.60498257508314</v>
      </c>
      <c r="X30" s="196">
        <f aca="true" t="shared" si="3" ref="X30:X43">(0.7*G30)+(0.3*O30)</f>
        <v>45.848460147316175</v>
      </c>
      <c r="Y30" s="193">
        <f aca="true" t="shared" si="4" ref="Y30:Y36">X30*4.44</f>
        <v>203.56716305408384</v>
      </c>
      <c r="Z30" s="183">
        <f aca="true" t="shared" si="5" ref="Z30:Z47">(0.7*I30)+(0.3*Q30)</f>
        <v>0.012967155234451053</v>
      </c>
      <c r="AA30" s="196"/>
      <c r="AB30" s="212"/>
      <c r="AC30" s="199"/>
      <c r="AD30" s="86" t="s">
        <v>235</v>
      </c>
      <c r="AE30" s="86" t="s">
        <v>56</v>
      </c>
      <c r="AG30" s="196">
        <v>45.848460147316175</v>
      </c>
      <c r="AH30" s="198">
        <v>203.56716305408384</v>
      </c>
      <c r="AI30" s="200"/>
    </row>
    <row r="31" spans="1:35" ht="15">
      <c r="A31" s="86" t="s">
        <v>775</v>
      </c>
      <c r="B31" s="86" t="s">
        <v>57</v>
      </c>
      <c r="D31" s="148">
        <v>10</v>
      </c>
      <c r="E31" s="316">
        <v>381.00086511627904</v>
      </c>
      <c r="F31" s="316">
        <v>30.321779162790694</v>
      </c>
      <c r="G31" s="316">
        <v>31.272621488372096</v>
      </c>
      <c r="H31" s="316">
        <v>138.85043940837213</v>
      </c>
      <c r="I31" s="317">
        <v>0.019539619863886762</v>
      </c>
      <c r="K31" s="86" t="s">
        <v>57</v>
      </c>
      <c r="L31" s="86"/>
      <c r="M31" s="196">
        <v>492.16730955198244</v>
      </c>
      <c r="N31" s="196">
        <v>28.457740562053445</v>
      </c>
      <c r="O31" s="196">
        <v>30.295681766881756</v>
      </c>
      <c r="P31" s="328">
        <f t="shared" si="0"/>
        <v>134.512827044955</v>
      </c>
      <c r="Q31" s="183">
        <v>0.012819671918332056</v>
      </c>
      <c r="S31" s="86" t="s">
        <v>775</v>
      </c>
      <c r="T31" s="86" t="s">
        <v>57</v>
      </c>
      <c r="V31" s="196">
        <f t="shared" si="1"/>
        <v>414.3507984469901</v>
      </c>
      <c r="W31" s="196">
        <f t="shared" si="2"/>
        <v>29.762567582569517</v>
      </c>
      <c r="X31" s="196">
        <f t="shared" si="3"/>
        <v>30.979539571924995</v>
      </c>
      <c r="Y31" s="193">
        <f t="shared" si="4"/>
        <v>137.54915569934698</v>
      </c>
      <c r="Z31" s="183">
        <f t="shared" si="5"/>
        <v>0.01752363548022035</v>
      </c>
      <c r="AA31" s="196"/>
      <c r="AB31" s="212"/>
      <c r="AC31" s="199"/>
      <c r="AD31" s="86" t="s">
        <v>236</v>
      </c>
      <c r="AE31" s="86" t="s">
        <v>57</v>
      </c>
      <c r="AG31" s="196">
        <v>30.979539571924995</v>
      </c>
      <c r="AH31" s="198">
        <v>137.54915569934698</v>
      </c>
      <c r="AI31" s="200"/>
    </row>
    <row r="32" spans="1:35" ht="15">
      <c r="A32" s="86" t="s">
        <v>776</v>
      </c>
      <c r="B32" s="86" t="s">
        <v>237</v>
      </c>
      <c r="D32" s="148">
        <v>0</v>
      </c>
      <c r="E32" s="316"/>
      <c r="F32" s="316"/>
      <c r="G32" s="316"/>
      <c r="H32" s="316"/>
      <c r="I32" s="317">
        <v>0.0004690681437692245</v>
      </c>
      <c r="K32" s="86" t="s">
        <v>237</v>
      </c>
      <c r="L32" s="86"/>
      <c r="M32" s="196">
        <v>267.24451105950516</v>
      </c>
      <c r="N32" s="196">
        <v>15.337505555855678</v>
      </c>
      <c r="O32" s="196">
        <v>16.97759384468553</v>
      </c>
      <c r="P32" s="328">
        <f t="shared" si="0"/>
        <v>75.38051667040375</v>
      </c>
      <c r="Q32" s="183">
        <v>0.005912576264724718</v>
      </c>
      <c r="S32" s="86" t="s">
        <v>776</v>
      </c>
      <c r="T32" s="86" t="s">
        <v>237</v>
      </c>
      <c r="V32" s="196">
        <f t="shared" si="1"/>
        <v>80.17335331785155</v>
      </c>
      <c r="W32" s="196">
        <f t="shared" si="2"/>
        <v>4.601251666756704</v>
      </c>
      <c r="X32" s="196">
        <f t="shared" si="3"/>
        <v>5.093278153405659</v>
      </c>
      <c r="Y32" s="193">
        <f t="shared" si="4"/>
        <v>22.614155001121127</v>
      </c>
      <c r="Z32" s="183">
        <f t="shared" si="5"/>
        <v>0.0021021205800558725</v>
      </c>
      <c r="AA32" s="196"/>
      <c r="AB32" s="212"/>
      <c r="AC32" s="199"/>
      <c r="AD32" s="86" t="s">
        <v>165</v>
      </c>
      <c r="AE32" s="86" t="s">
        <v>237</v>
      </c>
      <c r="AG32" s="196">
        <v>5.093278153405659</v>
      </c>
      <c r="AH32" s="198">
        <v>22.614155001121127</v>
      </c>
      <c r="AI32" s="200"/>
    </row>
    <row r="33" spans="1:35" ht="15">
      <c r="A33" s="86" t="s">
        <v>777</v>
      </c>
      <c r="B33" s="86" t="s">
        <v>238</v>
      </c>
      <c r="D33" s="148">
        <v>8</v>
      </c>
      <c r="E33" s="316">
        <v>140.09172542463554</v>
      </c>
      <c r="F33" s="316">
        <v>7.774530461415006</v>
      </c>
      <c r="G33" s="316">
        <v>9.979385771031163</v>
      </c>
      <c r="H33" s="316">
        <v>44.30847282337837</v>
      </c>
      <c r="I33" s="317">
        <v>0.008340617931396524</v>
      </c>
      <c r="K33" s="86" t="s">
        <v>238</v>
      </c>
      <c r="L33" s="86"/>
      <c r="M33" s="196">
        <v>109.15276662200128</v>
      </c>
      <c r="N33" s="196">
        <v>4.174207469105249</v>
      </c>
      <c r="O33" s="196">
        <v>6.555925042869843</v>
      </c>
      <c r="P33" s="328">
        <f t="shared" si="0"/>
        <v>29.108307190342106</v>
      </c>
      <c r="Q33" s="183">
        <v>0.013211144533029044</v>
      </c>
      <c r="S33" s="86" t="s">
        <v>167</v>
      </c>
      <c r="T33" s="86" t="s">
        <v>238</v>
      </c>
      <c r="V33" s="196">
        <f t="shared" si="1"/>
        <v>130.81003778384525</v>
      </c>
      <c r="W33" s="196">
        <f t="shared" si="2"/>
        <v>6.694433563722079</v>
      </c>
      <c r="X33" s="196">
        <f t="shared" si="3"/>
        <v>8.952347552582767</v>
      </c>
      <c r="Y33" s="193">
        <f t="shared" si="4"/>
        <v>39.74842313346749</v>
      </c>
      <c r="Z33" s="183">
        <f t="shared" si="5"/>
        <v>0.00980177591188628</v>
      </c>
      <c r="AA33" s="196"/>
      <c r="AB33" s="212"/>
      <c r="AC33" s="199"/>
      <c r="AD33" s="86" t="s">
        <v>166</v>
      </c>
      <c r="AE33" s="86" t="s">
        <v>238</v>
      </c>
      <c r="AG33" s="196">
        <v>8.952347552582767</v>
      </c>
      <c r="AH33" s="198">
        <v>39.74842313346749</v>
      </c>
      <c r="AI33" s="200"/>
    </row>
    <row r="34" spans="1:35" ht="15">
      <c r="A34" s="86" t="s">
        <v>680</v>
      </c>
      <c r="B34" s="86" t="s">
        <v>744</v>
      </c>
      <c r="D34" s="148">
        <v>1</v>
      </c>
      <c r="E34" s="316">
        <v>5.037</v>
      </c>
      <c r="F34" s="316">
        <v>0.0438</v>
      </c>
      <c r="G34" s="316">
        <v>0.1168</v>
      </c>
      <c r="H34" s="316">
        <v>0.518592</v>
      </c>
      <c r="I34" s="317">
        <v>0.0074648383902203705</v>
      </c>
      <c r="K34" s="86" t="s">
        <v>190</v>
      </c>
      <c r="L34" s="86"/>
      <c r="M34" s="196">
        <v>17.25648371564972</v>
      </c>
      <c r="N34" s="196">
        <v>0.8154550592307127</v>
      </c>
      <c r="O34" s="196">
        <v>1.2774491046575245</v>
      </c>
      <c r="P34" s="328">
        <f t="shared" si="0"/>
        <v>5.6718740246794095</v>
      </c>
      <c r="Q34" s="183">
        <v>0.0009708867736576759</v>
      </c>
      <c r="S34" s="86" t="s">
        <v>680</v>
      </c>
      <c r="T34" s="86" t="s">
        <v>190</v>
      </c>
      <c r="V34" s="196">
        <f t="shared" si="1"/>
        <v>8.702845114694915</v>
      </c>
      <c r="W34" s="196">
        <f t="shared" si="2"/>
        <v>0.2752965177692138</v>
      </c>
      <c r="X34" s="196">
        <f t="shared" si="3"/>
        <v>0.46499473139725733</v>
      </c>
      <c r="Y34" s="193">
        <f t="shared" si="4"/>
        <v>2.0645766074038225</v>
      </c>
      <c r="Z34" s="183">
        <f t="shared" si="5"/>
        <v>0.005516652905251562</v>
      </c>
      <c r="AA34" s="196"/>
      <c r="AB34" s="212"/>
      <c r="AC34" s="199"/>
      <c r="AD34" s="86" t="s">
        <v>168</v>
      </c>
      <c r="AE34" s="86" t="s">
        <v>190</v>
      </c>
      <c r="AG34" s="196">
        <v>0.46499473139725733</v>
      </c>
      <c r="AH34" s="198">
        <v>2.0645766074038225</v>
      </c>
      <c r="AI34" s="200"/>
    </row>
    <row r="35" spans="1:35" ht="15">
      <c r="A35" s="86" t="s">
        <v>745</v>
      </c>
      <c r="B35" s="86" t="s">
        <v>239</v>
      </c>
      <c r="D35" s="148">
        <v>3</v>
      </c>
      <c r="E35" s="316">
        <v>197.5390415045395</v>
      </c>
      <c r="F35" s="316">
        <v>10.868613805447469</v>
      </c>
      <c r="G35" s="316">
        <v>10.90136060181582</v>
      </c>
      <c r="H35" s="316">
        <v>48.40204107206225</v>
      </c>
      <c r="I35" s="317">
        <v>0.0013501446227627933</v>
      </c>
      <c r="K35" s="86" t="s">
        <v>239</v>
      </c>
      <c r="L35" s="86"/>
      <c r="M35" s="196">
        <v>234.1746574311288</v>
      </c>
      <c r="N35" s="196">
        <v>9.34506166873207</v>
      </c>
      <c r="O35" s="196">
        <v>9.472026766268455</v>
      </c>
      <c r="P35" s="328">
        <f t="shared" si="0"/>
        <v>42.055798842231944</v>
      </c>
      <c r="Q35" s="183">
        <v>0.00163146</v>
      </c>
      <c r="S35" s="86" t="s">
        <v>745</v>
      </c>
      <c r="T35" s="86" t="s">
        <v>239</v>
      </c>
      <c r="V35" s="196">
        <f t="shared" si="1"/>
        <v>208.5297262825163</v>
      </c>
      <c r="W35" s="196">
        <f t="shared" si="2"/>
        <v>10.411548164432848</v>
      </c>
      <c r="X35" s="196">
        <f t="shared" si="3"/>
        <v>10.47256045115161</v>
      </c>
      <c r="Y35" s="193">
        <f t="shared" si="4"/>
        <v>46.498168403113155</v>
      </c>
      <c r="Z35" s="183">
        <f t="shared" si="5"/>
        <v>0.0014345392359339552</v>
      </c>
      <c r="AA35" s="196"/>
      <c r="AB35" s="212"/>
      <c r="AC35" s="199"/>
      <c r="AD35" s="86" t="s">
        <v>169</v>
      </c>
      <c r="AE35" s="86" t="s">
        <v>239</v>
      </c>
      <c r="AG35" s="196">
        <v>10.47256045115161</v>
      </c>
      <c r="AH35" s="198">
        <v>46.498168403113155</v>
      </c>
      <c r="AI35" s="200"/>
    </row>
    <row r="36" spans="1:35" ht="15.75" thickBot="1">
      <c r="A36" s="86" t="s">
        <v>746</v>
      </c>
      <c r="B36" s="135" t="s">
        <v>582</v>
      </c>
      <c r="D36" s="148">
        <v>1</v>
      </c>
      <c r="E36" s="316">
        <v>0</v>
      </c>
      <c r="F36" s="316">
        <v>0</v>
      </c>
      <c r="G36" s="316">
        <v>0</v>
      </c>
      <c r="H36" s="316">
        <f>G36*4.44</f>
        <v>0</v>
      </c>
      <c r="I36" s="317">
        <v>0.00746483839022036</v>
      </c>
      <c r="K36" s="86" t="s">
        <v>272</v>
      </c>
      <c r="L36" s="86"/>
      <c r="M36" s="196">
        <v>0</v>
      </c>
      <c r="N36" s="196">
        <v>0</v>
      </c>
      <c r="O36" s="196">
        <v>0</v>
      </c>
      <c r="P36" s="328">
        <f t="shared" si="0"/>
        <v>0</v>
      </c>
      <c r="Q36" s="183">
        <v>0.00982828815010748</v>
      </c>
      <c r="S36" s="86" t="s">
        <v>746</v>
      </c>
      <c r="T36" s="86" t="s">
        <v>272</v>
      </c>
      <c r="V36" s="184">
        <f t="shared" si="1"/>
        <v>0</v>
      </c>
      <c r="W36" s="184">
        <f t="shared" si="2"/>
        <v>0</v>
      </c>
      <c r="X36" s="184">
        <f t="shared" si="3"/>
        <v>0</v>
      </c>
      <c r="Y36" s="194">
        <f t="shared" si="4"/>
        <v>0</v>
      </c>
      <c r="Z36" s="183">
        <f t="shared" si="5"/>
        <v>0.008173873318186496</v>
      </c>
      <c r="AA36" s="196"/>
      <c r="AB36" s="212"/>
      <c r="AC36" s="199"/>
      <c r="AD36" s="86" t="s">
        <v>170</v>
      </c>
      <c r="AE36" s="86" t="s">
        <v>272</v>
      </c>
      <c r="AG36" s="196">
        <v>0</v>
      </c>
      <c r="AH36" s="198">
        <v>0</v>
      </c>
      <c r="AI36" s="200"/>
    </row>
    <row r="37" spans="3:35" ht="15">
      <c r="C37" s="94" t="s">
        <v>751</v>
      </c>
      <c r="D37" s="148">
        <f>SUM(D29:D36)</f>
        <v>51</v>
      </c>
      <c r="E37" s="316">
        <f>'(7) wealth &amp; prop inc dist''s'!CH235</f>
        <v>367.1405108149145</v>
      </c>
      <c r="F37" s="316">
        <f>'(7) wealth &amp; prop inc dist''s'!CI235</f>
        <v>27.21386667154454</v>
      </c>
      <c r="G37" s="316">
        <f>'(7) wealth &amp; prop inc dist''s'!CJ235</f>
        <v>28.582318250242125</v>
      </c>
      <c r="H37" s="316">
        <f>'(7) wealth &amp; prop inc dist''s'!CK235</f>
        <v>126.90549303107504</v>
      </c>
      <c r="I37" s="317">
        <f>SUM(I29:I36)</f>
        <v>0.06481371590382548</v>
      </c>
      <c r="K37" s="86"/>
      <c r="L37" s="94" t="s">
        <v>806</v>
      </c>
      <c r="M37" s="322">
        <v>547.1143838753549</v>
      </c>
      <c r="N37" s="323">
        <v>28.884743745382046</v>
      </c>
      <c r="O37" s="324">
        <f>SUM(O29:O36)/N37</f>
        <v>6.077700766900286</v>
      </c>
      <c r="P37" s="328">
        <f t="shared" si="0"/>
        <v>26.98499140503727</v>
      </c>
      <c r="Q37" s="183">
        <v>0.07240610535411471</v>
      </c>
      <c r="U37" s="94" t="s">
        <v>807</v>
      </c>
      <c r="V37" s="297">
        <f t="shared" si="1"/>
        <v>421.13267273304655</v>
      </c>
      <c r="W37" s="297">
        <f t="shared" si="2"/>
        <v>27.715129793695795</v>
      </c>
      <c r="X37" s="297">
        <f t="shared" si="3"/>
        <v>21.830933005239572</v>
      </c>
      <c r="Y37" s="297">
        <f>(0.7*H37)+(0.3*P37)</f>
        <v>96.9293425432637</v>
      </c>
      <c r="Z37" s="185">
        <f t="shared" si="5"/>
        <v>0.06709143273891224</v>
      </c>
      <c r="AA37" s="196"/>
      <c r="AB37" s="212"/>
      <c r="AC37" s="199"/>
      <c r="AF37" s="86" t="s">
        <v>270</v>
      </c>
      <c r="AH37" s="198"/>
      <c r="AI37" s="200"/>
    </row>
    <row r="38" spans="3:35" ht="15">
      <c r="C38" s="94"/>
      <c r="D38" s="148"/>
      <c r="E38" s="316"/>
      <c r="F38" s="316"/>
      <c r="G38" s="316"/>
      <c r="H38" s="316"/>
      <c r="I38" s="317"/>
      <c r="K38" s="86"/>
      <c r="L38" s="86"/>
      <c r="M38" s="86"/>
      <c r="N38" s="86"/>
      <c r="O38" s="196"/>
      <c r="P38" s="328"/>
      <c r="X38" s="86"/>
      <c r="AC38" s="200"/>
      <c r="AH38" s="198"/>
      <c r="AI38" s="200"/>
    </row>
    <row r="39" spans="4:35" ht="15">
      <c r="D39" s="148"/>
      <c r="E39" s="316"/>
      <c r="F39" s="316"/>
      <c r="G39" s="316"/>
      <c r="H39" s="316"/>
      <c r="I39" s="317"/>
      <c r="K39" s="86"/>
      <c r="L39" s="86"/>
      <c r="N39" s="86"/>
      <c r="O39" s="196"/>
      <c r="P39" s="328"/>
      <c r="V39" s="196"/>
      <c r="W39" s="196"/>
      <c r="Y39" s="196"/>
      <c r="Z39" s="196"/>
      <c r="AA39" s="196"/>
      <c r="AB39" s="212"/>
      <c r="AC39" s="199"/>
      <c r="AH39" s="198"/>
      <c r="AI39" s="200"/>
    </row>
    <row r="40" spans="3:35" ht="15">
      <c r="C40" s="106" t="s">
        <v>36</v>
      </c>
      <c r="D40" s="148"/>
      <c r="E40" s="316"/>
      <c r="F40" s="316"/>
      <c r="G40" s="316"/>
      <c r="H40" s="316"/>
      <c r="I40" s="317"/>
      <c r="K40" s="86"/>
      <c r="L40" s="106" t="s">
        <v>85</v>
      </c>
      <c r="M40" s="86"/>
      <c r="N40" s="86"/>
      <c r="O40" s="219"/>
      <c r="P40" s="328"/>
      <c r="Q40" s="255"/>
      <c r="U40" s="106" t="s">
        <v>809</v>
      </c>
      <c r="V40" s="196"/>
      <c r="W40" s="196"/>
      <c r="Y40" s="197"/>
      <c r="Z40" s="196"/>
      <c r="AA40" s="196"/>
      <c r="AB40" s="212"/>
      <c r="AC40" s="199"/>
      <c r="AE40" s="86" t="s">
        <v>37</v>
      </c>
      <c r="AH40" s="198"/>
      <c r="AI40" s="200"/>
    </row>
    <row r="41" spans="1:35" ht="15">
      <c r="A41" s="86" t="s">
        <v>234</v>
      </c>
      <c r="B41" s="86" t="s">
        <v>55</v>
      </c>
      <c r="D41" s="148">
        <v>5</v>
      </c>
      <c r="E41" s="316">
        <v>325.4589029936092</v>
      </c>
      <c r="F41" s="316">
        <v>21.565288002018164</v>
      </c>
      <c r="G41" s="316">
        <v>27.087897359569464</v>
      </c>
      <c r="H41" s="316">
        <v>120.27026427648843</v>
      </c>
      <c r="I41" s="317">
        <v>0.011326300357770918</v>
      </c>
      <c r="K41" s="86" t="s">
        <v>55</v>
      </c>
      <c r="L41" s="86"/>
      <c r="M41" s="297">
        <v>473.68685687361335</v>
      </c>
      <c r="N41" s="297">
        <v>24.61352180933598</v>
      </c>
      <c r="O41" s="297">
        <v>51.46087429307046</v>
      </c>
      <c r="P41" s="328">
        <v>228.48628186123287</v>
      </c>
      <c r="Q41" s="255">
        <v>0.009589886399087288</v>
      </c>
      <c r="S41" s="86" t="s">
        <v>234</v>
      </c>
      <c r="T41" s="86" t="s">
        <v>55</v>
      </c>
      <c r="V41" s="196">
        <f t="shared" si="1"/>
        <v>369.9272891576104</v>
      </c>
      <c r="W41" s="196">
        <f t="shared" si="2"/>
        <v>22.479758144213505</v>
      </c>
      <c r="X41" s="196">
        <f t="shared" si="3"/>
        <v>34.399790439619764</v>
      </c>
      <c r="Y41" s="196">
        <f>X41*4.44</f>
        <v>152.73506955191178</v>
      </c>
      <c r="Z41" s="183">
        <f t="shared" si="5"/>
        <v>0.010805376170165828</v>
      </c>
      <c r="AA41" s="196"/>
      <c r="AB41" s="212"/>
      <c r="AC41" s="199"/>
      <c r="AD41" s="86" t="s">
        <v>234</v>
      </c>
      <c r="AE41" s="86" t="s">
        <v>55</v>
      </c>
      <c r="AG41" s="196">
        <v>34.399790439619764</v>
      </c>
      <c r="AH41" s="198">
        <v>152.73506955191178</v>
      </c>
      <c r="AI41" s="200"/>
    </row>
    <row r="42" spans="1:35" ht="15">
      <c r="A42" s="86" t="s">
        <v>784</v>
      </c>
      <c r="B42" s="86" t="s">
        <v>56</v>
      </c>
      <c r="D42" s="148">
        <v>12</v>
      </c>
      <c r="E42" s="316">
        <v>297.7391871459892</v>
      </c>
      <c r="F42" s="316">
        <v>23.07525563649149</v>
      </c>
      <c r="G42" s="316">
        <v>28.05632535165288</v>
      </c>
      <c r="H42" s="316">
        <v>124.5700845613388</v>
      </c>
      <c r="I42" s="317">
        <v>0.05427833435992455</v>
      </c>
      <c r="K42" s="86" t="s">
        <v>56</v>
      </c>
      <c r="L42" s="86"/>
      <c r="M42" s="297">
        <v>710.9721381392076</v>
      </c>
      <c r="N42" s="297">
        <v>23.313624187076545</v>
      </c>
      <c r="O42" s="297">
        <v>66.48806506526773</v>
      </c>
      <c r="P42" s="328">
        <v>295.20700888978877</v>
      </c>
      <c r="Q42" s="255">
        <v>0.042873118007224306</v>
      </c>
      <c r="S42" s="86" t="s">
        <v>735</v>
      </c>
      <c r="T42" s="86" t="s">
        <v>56</v>
      </c>
      <c r="V42" s="196">
        <f t="shared" si="1"/>
        <v>421.7090724439547</v>
      </c>
      <c r="W42" s="196">
        <f t="shared" si="2"/>
        <v>23.146766201667006</v>
      </c>
      <c r="X42" s="196">
        <f t="shared" si="3"/>
        <v>39.585847265737335</v>
      </c>
      <c r="Y42" s="196">
        <f>X42*4.44</f>
        <v>175.7611618598738</v>
      </c>
      <c r="Z42" s="183">
        <f t="shared" si="5"/>
        <v>0.05085676945411448</v>
      </c>
      <c r="AA42" s="196"/>
      <c r="AB42" s="212"/>
      <c r="AC42" s="199"/>
      <c r="AD42" s="86" t="s">
        <v>212</v>
      </c>
      <c r="AE42" s="86" t="s">
        <v>56</v>
      </c>
      <c r="AG42" s="196">
        <v>39.585847265737335</v>
      </c>
      <c r="AH42" s="198">
        <v>175.7611618598738</v>
      </c>
      <c r="AI42" s="200"/>
    </row>
    <row r="43" spans="1:35" ht="15">
      <c r="A43" s="86" t="s">
        <v>236</v>
      </c>
      <c r="B43" s="86" t="s">
        <v>57</v>
      </c>
      <c r="D43" s="148">
        <v>27</v>
      </c>
      <c r="E43" s="316">
        <v>79.77093422666178</v>
      </c>
      <c r="F43" s="316">
        <v>7.328630228286025</v>
      </c>
      <c r="G43" s="316">
        <v>10.08218065383522</v>
      </c>
      <c r="H43" s="316">
        <v>44.76488210302838</v>
      </c>
      <c r="I43" s="317">
        <v>0.24045141839881526</v>
      </c>
      <c r="K43" s="86" t="s">
        <v>57</v>
      </c>
      <c r="L43" s="86"/>
      <c r="M43" s="297">
        <v>115.72255180336157</v>
      </c>
      <c r="N43" s="297">
        <v>9.776782460027881</v>
      </c>
      <c r="O43" s="297">
        <v>14.4329397963264</v>
      </c>
      <c r="P43" s="328">
        <v>64.08225269568922</v>
      </c>
      <c r="Q43" s="255">
        <v>0.18068040205149313</v>
      </c>
      <c r="S43" s="86" t="s">
        <v>236</v>
      </c>
      <c r="T43" s="86" t="s">
        <v>57</v>
      </c>
      <c r="V43" s="196">
        <f t="shared" si="1"/>
        <v>90.5564194996717</v>
      </c>
      <c r="W43" s="196">
        <f t="shared" si="2"/>
        <v>8.06307589780858</v>
      </c>
      <c r="X43" s="196">
        <f t="shared" si="3"/>
        <v>11.387408396582572</v>
      </c>
      <c r="Y43" s="196">
        <f>X43*4.44</f>
        <v>50.56009328082662</v>
      </c>
      <c r="Z43" s="183">
        <f t="shared" si="5"/>
        <v>0.22252011349461862</v>
      </c>
      <c r="AA43" s="196"/>
      <c r="AB43" s="212"/>
      <c r="AC43" s="199"/>
      <c r="AD43" s="86" t="s">
        <v>236</v>
      </c>
      <c r="AE43" s="86" t="s">
        <v>57</v>
      </c>
      <c r="AG43" s="196">
        <v>11.387408396582572</v>
      </c>
      <c r="AH43" s="198">
        <v>50.56009328082662</v>
      </c>
      <c r="AI43" s="200"/>
    </row>
    <row r="44" spans="1:35" ht="15">
      <c r="A44" s="187" t="s">
        <v>520</v>
      </c>
      <c r="B44" s="187" t="s">
        <v>15</v>
      </c>
      <c r="C44" s="187"/>
      <c r="D44" s="318">
        <v>3</v>
      </c>
      <c r="E44" s="188">
        <v>1479.8240723428735</v>
      </c>
      <c r="F44" s="188">
        <v>109.77333833165541</v>
      </c>
      <c r="G44" s="188">
        <v>130.31839355242343</v>
      </c>
      <c r="H44" s="329">
        <v>578.6136673727601</v>
      </c>
      <c r="I44" s="319">
        <v>0.004799884</v>
      </c>
      <c r="K44" s="187" t="s">
        <v>15</v>
      </c>
      <c r="L44" s="86"/>
      <c r="Q44" s="255"/>
      <c r="S44" s="86" t="s">
        <v>520</v>
      </c>
      <c r="T44" s="86" t="s">
        <v>800</v>
      </c>
      <c r="V44" s="196">
        <f aca="true" t="shared" si="6" ref="V44:X47">E44</f>
        <v>1479.8240723428735</v>
      </c>
      <c r="W44" s="297">
        <f t="shared" si="6"/>
        <v>109.77333833165541</v>
      </c>
      <c r="X44" s="297">
        <f t="shared" si="6"/>
        <v>130.31839355242343</v>
      </c>
      <c r="Y44" s="321">
        <f>4.44*X44</f>
        <v>578.6136673727601</v>
      </c>
      <c r="Z44" s="308">
        <f t="shared" si="5"/>
        <v>0.0033599187999999998</v>
      </c>
      <c r="AA44" s="196"/>
      <c r="AB44" s="212"/>
      <c r="AC44" s="199"/>
      <c r="AD44" s="86" t="s">
        <v>213</v>
      </c>
      <c r="AE44" s="86" t="s">
        <v>217</v>
      </c>
      <c r="AG44" s="196">
        <v>130.31839355242343</v>
      </c>
      <c r="AH44" s="198">
        <v>578.6136673727601</v>
      </c>
      <c r="AI44" s="200"/>
    </row>
    <row r="45" spans="1:35" ht="15">
      <c r="A45" s="187" t="s">
        <v>793</v>
      </c>
      <c r="B45" s="187" t="s">
        <v>794</v>
      </c>
      <c r="C45" s="187"/>
      <c r="D45" s="318">
        <v>18</v>
      </c>
      <c r="E45" s="188">
        <v>397.56731393587177</v>
      </c>
      <c r="F45" s="188">
        <v>30.446628516599198</v>
      </c>
      <c r="G45" s="188">
        <v>47.03487242776452</v>
      </c>
      <c r="H45" s="329">
        <v>208.83483357927452</v>
      </c>
      <c r="I45" s="319">
        <v>0.043198956</v>
      </c>
      <c r="K45" s="187" t="s">
        <v>794</v>
      </c>
      <c r="L45" s="86"/>
      <c r="Q45" s="255"/>
      <c r="S45" s="86" t="s">
        <v>793</v>
      </c>
      <c r="T45" s="86" t="s">
        <v>803</v>
      </c>
      <c r="V45" s="297">
        <f t="shared" si="6"/>
        <v>397.56731393587177</v>
      </c>
      <c r="W45" s="297">
        <f t="shared" si="6"/>
        <v>30.446628516599198</v>
      </c>
      <c r="X45" s="297">
        <f t="shared" si="6"/>
        <v>47.03487242776452</v>
      </c>
      <c r="Y45" s="321">
        <f>4.44*X45</f>
        <v>208.8348335792745</v>
      </c>
      <c r="Z45" s="308">
        <f t="shared" si="5"/>
        <v>0.030239269199999995</v>
      </c>
      <c r="AA45" s="196"/>
      <c r="AB45" s="212"/>
      <c r="AC45" s="199"/>
      <c r="AD45" s="86" t="s">
        <v>214</v>
      </c>
      <c r="AE45" s="86" t="s">
        <v>218</v>
      </c>
      <c r="AG45" s="196">
        <v>47.03487242776452</v>
      </c>
      <c r="AH45" s="198">
        <v>208.8348335792745</v>
      </c>
      <c r="AI45" s="200"/>
    </row>
    <row r="46" spans="1:35" ht="15">
      <c r="A46" s="187" t="s">
        <v>795</v>
      </c>
      <c r="B46" s="187" t="s">
        <v>782</v>
      </c>
      <c r="C46" s="187"/>
      <c r="D46" s="318">
        <v>36</v>
      </c>
      <c r="E46" s="188">
        <v>205.20339442055342</v>
      </c>
      <c r="F46" s="188">
        <v>15.532626939441291</v>
      </c>
      <c r="G46" s="188">
        <v>21.714068860384554</v>
      </c>
      <c r="H46" s="329">
        <v>96.41046574010744</v>
      </c>
      <c r="I46" s="319">
        <v>0.09599768</v>
      </c>
      <c r="K46" s="187" t="s">
        <v>782</v>
      </c>
      <c r="L46" s="86"/>
      <c r="Q46" s="255"/>
      <c r="S46" s="86" t="s">
        <v>795</v>
      </c>
      <c r="T46" s="86" t="s">
        <v>802</v>
      </c>
      <c r="V46" s="297">
        <f t="shared" si="6"/>
        <v>205.20339442055342</v>
      </c>
      <c r="W46" s="297">
        <f t="shared" si="6"/>
        <v>15.532626939441291</v>
      </c>
      <c r="X46" s="297">
        <f t="shared" si="6"/>
        <v>21.714068860384554</v>
      </c>
      <c r="Y46" s="321">
        <f>4.44*X46</f>
        <v>96.41046574010743</v>
      </c>
      <c r="Z46" s="308">
        <f t="shared" si="5"/>
        <v>0.06719837599999999</v>
      </c>
      <c r="AA46" s="196"/>
      <c r="AB46" s="212"/>
      <c r="AC46" s="199"/>
      <c r="AD46" s="86" t="s">
        <v>215</v>
      </c>
      <c r="AE46" s="86" t="s">
        <v>171</v>
      </c>
      <c r="AG46" s="196">
        <v>21.714068860384554</v>
      </c>
      <c r="AH46" s="198">
        <v>96.41046574010743</v>
      </c>
      <c r="AI46" s="200"/>
    </row>
    <row r="47" spans="1:35" ht="15">
      <c r="A47" s="187" t="s">
        <v>783</v>
      </c>
      <c r="B47" s="187" t="s">
        <v>700</v>
      </c>
      <c r="C47" s="187"/>
      <c r="D47" s="318">
        <v>39</v>
      </c>
      <c r="E47" s="188">
        <v>97.53551630474111</v>
      </c>
      <c r="F47" s="188">
        <v>7.818583223238397</v>
      </c>
      <c r="G47" s="188">
        <v>9.758534831238977</v>
      </c>
      <c r="H47" s="329">
        <v>43.32789465070106</v>
      </c>
      <c r="I47" s="319">
        <v>0.09599768</v>
      </c>
      <c r="K47" s="187" t="s">
        <v>700</v>
      </c>
      <c r="L47" s="86"/>
      <c r="Q47" s="255"/>
      <c r="S47" s="86" t="s">
        <v>783</v>
      </c>
      <c r="T47" s="86" t="s">
        <v>801</v>
      </c>
      <c r="V47" s="297">
        <f t="shared" si="6"/>
        <v>97.53551630474111</v>
      </c>
      <c r="W47" s="297">
        <f t="shared" si="6"/>
        <v>7.818583223238397</v>
      </c>
      <c r="X47" s="297">
        <f t="shared" si="6"/>
        <v>9.758534831238977</v>
      </c>
      <c r="Y47" s="321">
        <f>4.44*X47</f>
        <v>43.32789465070106</v>
      </c>
      <c r="Z47" s="308">
        <f t="shared" si="5"/>
        <v>0.06719837599999999</v>
      </c>
      <c r="AA47" s="196"/>
      <c r="AB47" s="212"/>
      <c r="AC47" s="199"/>
      <c r="AD47" s="86" t="s">
        <v>216</v>
      </c>
      <c r="AE47" s="86" t="s">
        <v>82</v>
      </c>
      <c r="AG47" s="196">
        <v>9.758534831238977</v>
      </c>
      <c r="AH47" s="198">
        <v>43.32789465070106</v>
      </c>
      <c r="AI47" s="200"/>
    </row>
    <row r="48" spans="4:35" ht="15">
      <c r="D48" s="148"/>
      <c r="E48" s="148"/>
      <c r="F48" s="148"/>
      <c r="G48" s="148"/>
      <c r="H48" s="148"/>
      <c r="I48" s="317"/>
      <c r="K48" s="86" t="s">
        <v>237</v>
      </c>
      <c r="M48" s="297">
        <v>256.3295240801577</v>
      </c>
      <c r="N48" s="297">
        <v>33.642974335320865</v>
      </c>
      <c r="O48" s="297">
        <v>34.38228273906057</v>
      </c>
      <c r="P48" s="328">
        <v>152.65733536142895</v>
      </c>
      <c r="Q48" s="296">
        <v>0.29780167839048177</v>
      </c>
      <c r="S48" s="86" t="s">
        <v>601</v>
      </c>
      <c r="T48" s="86" t="s">
        <v>804</v>
      </c>
      <c r="V48" s="196">
        <f aca="true" t="shared" si="7" ref="V48:Y52">(0.7*E48)+(0.3*M48)</f>
        <v>76.8988572240473</v>
      </c>
      <c r="W48" s="297">
        <f t="shared" si="7"/>
        <v>10.09289230059626</v>
      </c>
      <c r="X48" s="297">
        <f t="shared" si="7"/>
        <v>10.31468482171817</v>
      </c>
      <c r="Y48" s="297">
        <f t="shared" si="7"/>
        <v>45.79720060842868</v>
      </c>
      <c r="Z48" s="183">
        <f>(0.7*I48)+(0.3*Q49)</f>
        <v>0.07856397189572965</v>
      </c>
      <c r="AA48" s="196"/>
      <c r="AB48" s="212"/>
      <c r="AC48" s="199"/>
      <c r="AD48" s="86" t="s">
        <v>164</v>
      </c>
      <c r="AE48" s="86" t="s">
        <v>47</v>
      </c>
      <c r="AG48" s="196">
        <v>34.38228273906057</v>
      </c>
      <c r="AH48" s="198">
        <v>152.65733536142895</v>
      </c>
      <c r="AI48" s="200"/>
    </row>
    <row r="49" spans="1:35" ht="15">
      <c r="A49" s="86" t="s">
        <v>166</v>
      </c>
      <c r="B49" s="86" t="s">
        <v>238</v>
      </c>
      <c r="D49" s="148">
        <v>3</v>
      </c>
      <c r="E49" s="316">
        <v>134.67419705938514</v>
      </c>
      <c r="F49" s="316">
        <v>8.084834332633186</v>
      </c>
      <c r="G49" s="316">
        <v>8.129724384189421</v>
      </c>
      <c r="H49" s="316">
        <f>G49*4.44</f>
        <v>36.095976265801035</v>
      </c>
      <c r="I49" s="317">
        <v>0.06631524064558686</v>
      </c>
      <c r="K49" s="86" t="s">
        <v>238</v>
      </c>
      <c r="L49" s="86"/>
      <c r="M49" s="297">
        <v>52.73291923781816</v>
      </c>
      <c r="N49" s="297">
        <v>8.074675107868122</v>
      </c>
      <c r="O49" s="297">
        <v>8.190756329831352</v>
      </c>
      <c r="P49" s="328">
        <v>36.36695810445121</v>
      </c>
      <c r="Q49" s="255">
        <v>0.26187990631909885</v>
      </c>
      <c r="S49" s="86" t="s">
        <v>166</v>
      </c>
      <c r="T49" s="86" t="s">
        <v>238</v>
      </c>
      <c r="V49" s="297">
        <f t="shared" si="7"/>
        <v>110.09181371291504</v>
      </c>
      <c r="W49" s="297">
        <f t="shared" si="7"/>
        <v>8.081786565203666</v>
      </c>
      <c r="X49" s="297">
        <f t="shared" si="7"/>
        <v>8.148033967882</v>
      </c>
      <c r="Y49" s="297">
        <f t="shared" si="7"/>
        <v>36.177270817396085</v>
      </c>
      <c r="Z49" s="183">
        <f>(0.7*I49)+(0.3*Q50)</f>
        <v>0.05006944192479694</v>
      </c>
      <c r="AA49" s="196"/>
      <c r="AB49" s="212"/>
      <c r="AC49" s="199"/>
      <c r="AD49" s="86" t="s">
        <v>166</v>
      </c>
      <c r="AE49" s="86" t="s">
        <v>238</v>
      </c>
      <c r="AG49" s="196">
        <v>8.148033967882</v>
      </c>
      <c r="AH49" s="198">
        <v>36.177270817396085</v>
      </c>
      <c r="AI49" s="200"/>
    </row>
    <row r="50" spans="1:35" ht="15">
      <c r="A50" s="86" t="s">
        <v>168</v>
      </c>
      <c r="B50" s="86" t="s">
        <v>744</v>
      </c>
      <c r="D50" s="148">
        <v>9</v>
      </c>
      <c r="E50" s="316">
        <v>17.053125050914378</v>
      </c>
      <c r="F50" s="316">
        <v>0.9169811867574132</v>
      </c>
      <c r="G50" s="316">
        <v>1.198241094922111</v>
      </c>
      <c r="H50" s="316">
        <f>G50*4.44</f>
        <v>5.320190461454173</v>
      </c>
      <c r="I50" s="317">
        <v>0.2585662875015387</v>
      </c>
      <c r="K50" s="86" t="s">
        <v>190</v>
      </c>
      <c r="L50" s="86"/>
      <c r="M50" s="297">
        <v>74.48907693876347</v>
      </c>
      <c r="N50" s="297">
        <v>12.96480387688103</v>
      </c>
      <c r="O50" s="297">
        <v>4.691797926843058</v>
      </c>
      <c r="P50" s="328">
        <v>20.831582795183177</v>
      </c>
      <c r="Q50" s="255">
        <v>0.012162578242953805</v>
      </c>
      <c r="S50" s="86" t="s">
        <v>168</v>
      </c>
      <c r="T50" s="86" t="s">
        <v>190</v>
      </c>
      <c r="V50" s="297">
        <f t="shared" si="7"/>
        <v>34.2839106172691</v>
      </c>
      <c r="W50" s="297">
        <f t="shared" si="7"/>
        <v>4.531327993794498</v>
      </c>
      <c r="X50" s="297">
        <f t="shared" si="7"/>
        <v>2.246308144498395</v>
      </c>
      <c r="Y50" s="297">
        <f t="shared" si="7"/>
        <v>9.973608161572873</v>
      </c>
      <c r="Z50" s="183">
        <f>(0.7*I50)+(0.3*Q51)</f>
        <v>0.20397561388650312</v>
      </c>
      <c r="AA50" s="196"/>
      <c r="AB50" s="212"/>
      <c r="AC50" s="199"/>
      <c r="AD50" s="86" t="s">
        <v>168</v>
      </c>
      <c r="AE50" s="86" t="s">
        <v>190</v>
      </c>
      <c r="AG50" s="196">
        <v>2.246308144498395</v>
      </c>
      <c r="AH50" s="198">
        <v>9.973608161572873</v>
      </c>
      <c r="AI50" s="200"/>
    </row>
    <row r="51" spans="1:35" ht="15">
      <c r="A51" s="86" t="s">
        <v>169</v>
      </c>
      <c r="B51" s="86" t="s">
        <v>705</v>
      </c>
      <c r="D51" s="148">
        <v>15</v>
      </c>
      <c r="E51" s="316">
        <v>159.06482786801718</v>
      </c>
      <c r="F51" s="316">
        <v>10.08275348360405</v>
      </c>
      <c r="G51" s="316">
        <v>24.272279394705198</v>
      </c>
      <c r="H51" s="316">
        <f>G51*4.44</f>
        <v>107.76892051249109</v>
      </c>
      <c r="I51" s="317">
        <v>0.017593500851521705</v>
      </c>
      <c r="K51" s="86" t="s">
        <v>273</v>
      </c>
      <c r="L51" s="86"/>
      <c r="M51" s="297">
        <v>191.01735897994416</v>
      </c>
      <c r="N51" s="297">
        <v>9.32977756392236</v>
      </c>
      <c r="O51" s="297">
        <v>21.962800859295715</v>
      </c>
      <c r="P51" s="328">
        <v>97.51483581527299</v>
      </c>
      <c r="Q51" s="255">
        <v>0.07659737545142013</v>
      </c>
      <c r="S51" s="86" t="s">
        <v>169</v>
      </c>
      <c r="T51" s="86" t="s">
        <v>273</v>
      </c>
      <c r="V51" s="297">
        <f t="shared" si="7"/>
        <v>168.65058720159527</v>
      </c>
      <c r="W51" s="297">
        <f t="shared" si="7"/>
        <v>9.856860707699543</v>
      </c>
      <c r="X51" s="297">
        <f t="shared" si="7"/>
        <v>23.57943583408235</v>
      </c>
      <c r="Y51" s="297">
        <f t="shared" si="7"/>
        <v>104.69269510332566</v>
      </c>
      <c r="Z51" s="183">
        <f>(0.7*I51)+(0.3*Q52)</f>
        <v>0.026120143912270827</v>
      </c>
      <c r="AA51" s="196"/>
      <c r="AB51" s="212"/>
      <c r="AC51" s="199"/>
      <c r="AD51" s="86" t="s">
        <v>169</v>
      </c>
      <c r="AE51" s="86" t="s">
        <v>273</v>
      </c>
      <c r="AG51" s="196">
        <v>23.57943583408235</v>
      </c>
      <c r="AH51" s="198">
        <v>104.69269510332566</v>
      </c>
      <c r="AI51" s="200"/>
    </row>
    <row r="52" spans="1:35" ht="15">
      <c r="A52" s="86" t="s">
        <v>170</v>
      </c>
      <c r="B52" s="135" t="s">
        <v>706</v>
      </c>
      <c r="D52" s="148">
        <v>1</v>
      </c>
      <c r="E52" s="316">
        <v>0</v>
      </c>
      <c r="F52" s="316">
        <v>0</v>
      </c>
      <c r="G52" s="316">
        <v>0</v>
      </c>
      <c r="H52" s="316">
        <f>G52*4.44</f>
        <v>0</v>
      </c>
      <c r="I52" s="317">
        <v>0.04709668679881453</v>
      </c>
      <c r="K52" s="86" t="s">
        <v>272</v>
      </c>
      <c r="L52" s="86"/>
      <c r="M52" s="297">
        <v>0</v>
      </c>
      <c r="N52" s="297">
        <v>0</v>
      </c>
      <c r="O52" s="297">
        <v>0</v>
      </c>
      <c r="P52" s="328">
        <v>0</v>
      </c>
      <c r="Q52" s="266">
        <v>0.04601564438735211</v>
      </c>
      <c r="S52" s="86" t="s">
        <v>170</v>
      </c>
      <c r="T52" s="86" t="s">
        <v>272</v>
      </c>
      <c r="V52" s="297">
        <f t="shared" si="7"/>
        <v>0</v>
      </c>
      <c r="W52" s="297">
        <f t="shared" si="7"/>
        <v>0</v>
      </c>
      <c r="X52" s="297">
        <f t="shared" si="7"/>
        <v>0</v>
      </c>
      <c r="Y52" s="297">
        <f t="shared" si="7"/>
        <v>0</v>
      </c>
      <c r="Z52" s="183">
        <f>(0.7*I52)+(0.3*Q53)</f>
        <v>0.31124785753390355</v>
      </c>
      <c r="AA52" s="196"/>
      <c r="AB52" s="212"/>
      <c r="AC52" s="199"/>
      <c r="AD52" s="86" t="s">
        <v>170</v>
      </c>
      <c r="AE52" s="86" t="s">
        <v>272</v>
      </c>
      <c r="AG52" s="196">
        <v>0</v>
      </c>
      <c r="AH52" s="198">
        <v>0</v>
      </c>
      <c r="AI52" s="200"/>
    </row>
    <row r="53" spans="3:35" ht="15">
      <c r="C53" s="94" t="s">
        <v>750</v>
      </c>
      <c r="D53" s="148">
        <f>SUM(D41:D52)</f>
        <v>168</v>
      </c>
      <c r="E53" s="316">
        <f>'(7) wealth &amp; prop inc dist''s'!CH236</f>
        <v>121.5221919781708</v>
      </c>
      <c r="F53" s="316">
        <f>'(7) wealth &amp; prop inc dist''s'!CI236</f>
        <v>9.118843651246106</v>
      </c>
      <c r="G53" s="316">
        <f>'(7) wealth &amp; prop inc dist''s'!CJ236</f>
        <v>12.189532440528813</v>
      </c>
      <c r="H53" s="316">
        <f>'(7) wealth &amp; prop inc dist''s'!CK236</f>
        <v>54.121524035947935</v>
      </c>
      <c r="I53" s="317">
        <f>SUM(I41:I52)</f>
        <v>0.9356219689139723</v>
      </c>
      <c r="K53" s="86"/>
      <c r="L53" s="94" t="s">
        <v>81</v>
      </c>
      <c r="M53" s="325">
        <v>174.2295731761102</v>
      </c>
      <c r="N53" s="330">
        <v>17.257312156300998</v>
      </c>
      <c r="O53" s="219">
        <f>P53/4.44</f>
        <v>23.138994250399627</v>
      </c>
      <c r="P53" s="328">
        <v>102.73713447177435</v>
      </c>
      <c r="Q53" s="266">
        <f>SUM(Q41:Q52)</f>
        <v>0.9276005892491114</v>
      </c>
      <c r="U53" s="94" t="s">
        <v>808</v>
      </c>
      <c r="V53" s="297">
        <f>(0.7*E53)+(0.3*M53)</f>
        <v>137.33440633755262</v>
      </c>
      <c r="W53" s="297">
        <f>(0.7*F53)+(0.3*N53)</f>
        <v>11.560384202762574</v>
      </c>
      <c r="X53" s="297">
        <f>(0.7*G53)+(0.3*O53)</f>
        <v>15.474370983490058</v>
      </c>
      <c r="Y53" s="208">
        <f>X53*4.44</f>
        <v>68.70620716669586</v>
      </c>
      <c r="Z53" s="185">
        <f>(0.7*I53)+(0.3*Q53)</f>
        <v>0.9332155550145139</v>
      </c>
      <c r="AA53" s="196"/>
      <c r="AB53" s="212"/>
      <c r="AC53" s="199"/>
      <c r="AD53" s="200"/>
      <c r="AE53" s="200"/>
      <c r="AF53" s="200"/>
      <c r="AG53" s="199"/>
      <c r="AH53" s="199"/>
      <c r="AI53" s="200"/>
    </row>
    <row r="54" spans="3:36" ht="15">
      <c r="C54" s="94" t="s">
        <v>798</v>
      </c>
      <c r="D54" s="148">
        <f>D37+D53</f>
        <v>219</v>
      </c>
      <c r="E54" s="316">
        <f>'(7) wealth &amp; prop inc dist''s'!CH234</f>
        <v>137.39592575680626</v>
      </c>
      <c r="F54" s="316">
        <f>'(7) wealth &amp; prop inc dist''s'!CI234</f>
        <v>10.288282008789267</v>
      </c>
      <c r="G54" s="316">
        <f>'(7) wealth &amp; prop inc dist''s'!CJ234</f>
        <v>13.248950126169769</v>
      </c>
      <c r="H54" s="316">
        <f>'(7) wealth &amp; prop inc dist''s'!CK234</f>
        <v>58.82533856019378</v>
      </c>
      <c r="I54" s="320">
        <f>I53+I37</f>
        <v>1.0004356848177978</v>
      </c>
      <c r="K54" s="86"/>
      <c r="L54" s="86"/>
      <c r="M54" s="86"/>
      <c r="N54" s="86"/>
      <c r="U54" s="94" t="s">
        <v>810</v>
      </c>
      <c r="V54" s="219">
        <f>((V37*$Z37)+(V53*$Z53))/$Z54</f>
        <v>156.36899525315724</v>
      </c>
      <c r="W54" s="297">
        <f>((W37*$Z37)+(W53*$Z53))/$Z54</f>
        <v>12.643896604952753</v>
      </c>
      <c r="X54" s="297">
        <f>((X37*$Z37)+(X53*$Z53))/$Z54</f>
        <v>15.900710955672736</v>
      </c>
      <c r="Y54" s="297">
        <f>X54*4.44</f>
        <v>70.59915664318696</v>
      </c>
      <c r="Z54" s="286">
        <f>Z53+Z37</f>
        <v>1.000306987753426</v>
      </c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</row>
    <row r="55" spans="3:29" ht="15">
      <c r="C55" s="94"/>
      <c r="D55" s="94" t="s">
        <v>753</v>
      </c>
      <c r="V55" s="196"/>
      <c r="W55" s="196"/>
      <c r="Y55" s="196"/>
      <c r="Z55" s="196"/>
      <c r="AA55" s="196"/>
      <c r="AB55" s="212"/>
      <c r="AC55" s="196"/>
    </row>
    <row r="56" spans="3:34" ht="15.75" thickBot="1">
      <c r="C56" s="94"/>
      <c r="D56" s="94"/>
      <c r="E56" s="297"/>
      <c r="F56" s="297"/>
      <c r="G56" s="297"/>
      <c r="H56" s="297"/>
      <c r="K56" s="297"/>
      <c r="L56" s="297"/>
      <c r="M56" s="297"/>
      <c r="N56" s="297"/>
      <c r="V56" s="297"/>
      <c r="W56" s="297"/>
      <c r="X56" s="297"/>
      <c r="Y56" s="297"/>
      <c r="Z56" s="297"/>
      <c r="AA56" s="297"/>
      <c r="AB56" s="297"/>
      <c r="AC56" s="297"/>
      <c r="AG56" s="297"/>
      <c r="AH56" s="297"/>
    </row>
    <row r="57" spans="2:29" ht="15.75" thickBot="1">
      <c r="B57" s="278" t="s">
        <v>29</v>
      </c>
      <c r="C57" s="279"/>
      <c r="D57" s="280"/>
      <c r="E57" s="280"/>
      <c r="F57" s="280"/>
      <c r="G57" s="280"/>
      <c r="H57" s="280"/>
      <c r="I57" s="281"/>
      <c r="J57" s="180" t="s">
        <v>22</v>
      </c>
      <c r="K57" s="274" t="s">
        <v>519</v>
      </c>
      <c r="L57" s="275"/>
      <c r="M57" s="275"/>
      <c r="N57" s="275"/>
      <c r="O57" s="276"/>
      <c r="P57" s="276"/>
      <c r="Q57" s="277"/>
      <c r="S57" s="86" t="s">
        <v>23</v>
      </c>
      <c r="T57" s="282" t="s">
        <v>31</v>
      </c>
      <c r="U57" s="283"/>
      <c r="V57" s="283"/>
      <c r="W57" s="283"/>
      <c r="X57" s="284"/>
      <c r="Y57" s="284"/>
      <c r="Z57" s="283"/>
      <c r="AA57" s="285"/>
      <c r="AB57" s="212"/>
      <c r="AC57" s="196"/>
    </row>
    <row r="58" spans="2:29" ht="15">
      <c r="B58" s="106" t="s">
        <v>712</v>
      </c>
      <c r="K58" s="205" t="s">
        <v>339</v>
      </c>
      <c r="L58" s="205"/>
      <c r="M58" s="205"/>
      <c r="N58" s="205"/>
      <c r="O58" s="109"/>
      <c r="P58" s="109"/>
      <c r="Q58" s="109"/>
      <c r="V58" s="196"/>
      <c r="W58" s="196"/>
      <c r="Y58" s="196"/>
      <c r="Z58" s="196"/>
      <c r="AA58" s="196"/>
      <c r="AB58" s="212"/>
      <c r="AC58" s="196"/>
    </row>
    <row r="59" spans="2:35" ht="15">
      <c r="B59" s="86" t="s">
        <v>713</v>
      </c>
      <c r="K59" s="109"/>
      <c r="L59" s="109"/>
      <c r="M59" s="109"/>
      <c r="N59" s="109"/>
      <c r="O59" s="109"/>
      <c r="P59" s="109"/>
      <c r="Q59" s="109"/>
      <c r="V59" s="196"/>
      <c r="W59" s="196"/>
      <c r="Y59" s="196"/>
      <c r="Z59" s="196"/>
      <c r="AA59" s="196"/>
      <c r="AB59" s="212"/>
      <c r="AG59" s="86"/>
      <c r="AI59" s="196"/>
    </row>
    <row r="60" spans="5:35" ht="15">
      <c r="E60" s="196" t="s">
        <v>714</v>
      </c>
      <c r="G60" s="219" t="s">
        <v>25</v>
      </c>
      <c r="H60" s="86"/>
      <c r="K60" s="109"/>
      <c r="L60" s="109"/>
      <c r="N60" s="109" t="s">
        <v>340</v>
      </c>
      <c r="O60" s="109"/>
      <c r="P60" s="109" t="s">
        <v>341</v>
      </c>
      <c r="Q60" s="109"/>
      <c r="R60" s="109"/>
      <c r="W60" s="223" t="s">
        <v>340</v>
      </c>
      <c r="X60" s="151"/>
      <c r="Y60" s="224" t="s">
        <v>180</v>
      </c>
      <c r="Z60" s="187"/>
      <c r="AA60" s="124" t="s">
        <v>176</v>
      </c>
      <c r="AG60" s="86"/>
      <c r="AI60" s="196"/>
    </row>
    <row r="61" spans="4:35" ht="15">
      <c r="D61" s="197"/>
      <c r="F61" s="197" t="s">
        <v>835</v>
      </c>
      <c r="H61" s="86" t="s">
        <v>26</v>
      </c>
      <c r="K61" s="109"/>
      <c r="L61" s="109"/>
      <c r="M61" s="197" t="s">
        <v>715</v>
      </c>
      <c r="N61" s="109"/>
      <c r="O61" s="109"/>
      <c r="P61" s="109"/>
      <c r="Q61" s="109"/>
      <c r="R61" s="109"/>
      <c r="V61" s="94" t="s">
        <v>875</v>
      </c>
      <c r="X61" s="86"/>
      <c r="Y61" s="188" t="s">
        <v>181</v>
      </c>
      <c r="Z61" s="187"/>
      <c r="AA61" s="124" t="s">
        <v>177</v>
      </c>
      <c r="AG61" s="86"/>
      <c r="AI61" s="196"/>
    </row>
    <row r="62" spans="4:35" ht="15">
      <c r="D62" s="94" t="s">
        <v>865</v>
      </c>
      <c r="E62" s="196" t="s">
        <v>160</v>
      </c>
      <c r="F62" s="197" t="s">
        <v>836</v>
      </c>
      <c r="G62" s="219" t="s">
        <v>788</v>
      </c>
      <c r="H62" s="86" t="s">
        <v>27</v>
      </c>
      <c r="K62" s="109"/>
      <c r="L62" s="109"/>
      <c r="M62" s="94" t="s">
        <v>837</v>
      </c>
      <c r="N62" s="94" t="s">
        <v>160</v>
      </c>
      <c r="O62" s="94" t="s">
        <v>586</v>
      </c>
      <c r="P62" s="94" t="s">
        <v>839</v>
      </c>
      <c r="Q62" s="94" t="s">
        <v>586</v>
      </c>
      <c r="R62" s="109"/>
      <c r="V62" s="94" t="s">
        <v>876</v>
      </c>
      <c r="W62" s="94" t="s">
        <v>586</v>
      </c>
      <c r="X62" s="94" t="s">
        <v>586</v>
      </c>
      <c r="Y62" s="94" t="s">
        <v>586</v>
      </c>
      <c r="Z62" s="94" t="s">
        <v>586</v>
      </c>
      <c r="AA62" s="94" t="s">
        <v>178</v>
      </c>
      <c r="AG62" s="86"/>
      <c r="AI62" s="196"/>
    </row>
    <row r="63" spans="4:35" ht="15">
      <c r="D63" s="125" t="s">
        <v>866</v>
      </c>
      <c r="E63" s="209" t="s">
        <v>161</v>
      </c>
      <c r="F63" s="165" t="s">
        <v>162</v>
      </c>
      <c r="G63" s="209" t="s">
        <v>161</v>
      </c>
      <c r="H63" s="88" t="s">
        <v>162</v>
      </c>
      <c r="I63" s="88" t="s">
        <v>787</v>
      </c>
      <c r="K63" s="109"/>
      <c r="L63" s="109"/>
      <c r="M63" s="125" t="s">
        <v>856</v>
      </c>
      <c r="N63" s="125" t="s">
        <v>161</v>
      </c>
      <c r="O63" s="125" t="s">
        <v>162</v>
      </c>
      <c r="P63" s="125" t="s">
        <v>161</v>
      </c>
      <c r="Q63" s="125" t="s">
        <v>162</v>
      </c>
      <c r="R63" s="109"/>
      <c r="V63" s="125" t="s">
        <v>877</v>
      </c>
      <c r="W63" s="125" t="s">
        <v>162</v>
      </c>
      <c r="X63" s="125" t="s">
        <v>857</v>
      </c>
      <c r="Y63" s="125" t="s">
        <v>162</v>
      </c>
      <c r="Z63" s="125" t="s">
        <v>857</v>
      </c>
      <c r="AA63" s="125" t="s">
        <v>179</v>
      </c>
      <c r="AG63" s="86"/>
      <c r="AI63" s="196"/>
    </row>
    <row r="64" spans="2:35" ht="15">
      <c r="B64" s="86" t="s">
        <v>302</v>
      </c>
      <c r="D64" s="332">
        <v>91774.31540944375</v>
      </c>
      <c r="E64" s="196">
        <v>2.973665855651356</v>
      </c>
      <c r="F64" s="196">
        <f>D64*E64/1000</f>
        <v>272.90614815884095</v>
      </c>
      <c r="G64" s="196">
        <v>2.973665855651356</v>
      </c>
      <c r="H64" s="272">
        <f aca="true" t="shared" si="8" ref="H64:H73">G64*D64/1000</f>
        <v>272.90614815884095</v>
      </c>
      <c r="I64" s="272">
        <f>4.44*H64</f>
        <v>1211.703297825254</v>
      </c>
      <c r="K64" s="109" t="s">
        <v>302</v>
      </c>
      <c r="L64" s="109"/>
      <c r="M64" s="300">
        <f>36017.2411195244-2817.56</f>
        <v>33199.6811195244</v>
      </c>
      <c r="N64" s="182">
        <v>3.0732484227658516</v>
      </c>
      <c r="O64" s="182">
        <f>M64*N64/1000</f>
        <v>102.03086763690759</v>
      </c>
      <c r="P64" s="182">
        <v>3.0732484227658516</v>
      </c>
      <c r="Q64" s="182">
        <f>M64*P64/1000</f>
        <v>102.03086763690759</v>
      </c>
      <c r="R64" s="109"/>
      <c r="T64" s="109" t="s">
        <v>302</v>
      </c>
      <c r="V64" s="300">
        <f aca="true" t="shared" si="9" ref="V64:V73">D64+M64</f>
        <v>124973.99652896816</v>
      </c>
      <c r="W64" s="196">
        <f aca="true" t="shared" si="10" ref="W64:W73">F64+O64</f>
        <v>374.93701579574855</v>
      </c>
      <c r="X64" s="214">
        <f>W64*4.44</f>
        <v>1664.7203501331237</v>
      </c>
      <c r="Y64" s="196">
        <f aca="true" t="shared" si="11" ref="Y64:Y73">H64+Q64</f>
        <v>374.93701579574855</v>
      </c>
      <c r="Z64" s="196">
        <f>Y64*4.44</f>
        <v>1664.7203501331237</v>
      </c>
      <c r="AA64" s="215">
        <f>X64/Z64</f>
        <v>1</v>
      </c>
      <c r="AG64" s="86"/>
      <c r="AI64" s="196"/>
    </row>
    <row r="65" spans="2:35" ht="15">
      <c r="B65" s="86" t="s">
        <v>336</v>
      </c>
      <c r="D65" s="332">
        <v>91774.31540944375</v>
      </c>
      <c r="E65" s="196">
        <v>0.3445525463581598</v>
      </c>
      <c r="F65" s="196">
        <f aca="true" t="shared" si="12" ref="F65:F72">D65*E65/1000</f>
        <v>31.621074064600748</v>
      </c>
      <c r="G65" s="196">
        <v>0.631679668323293</v>
      </c>
      <c r="H65" s="272">
        <f t="shared" si="8"/>
        <v>57.97196911843471</v>
      </c>
      <c r="I65" s="272">
        <f aca="true" t="shared" si="13" ref="I65:I73">4.44*H65</f>
        <v>257.39554288585015</v>
      </c>
      <c r="K65" s="109" t="s">
        <v>336</v>
      </c>
      <c r="L65" s="109"/>
      <c r="M65" s="300">
        <f aca="true" t="shared" si="14" ref="M65:M73">36017.2411195244-2817.56</f>
        <v>33199.6811195244</v>
      </c>
      <c r="N65" s="182">
        <v>0.261119459783643</v>
      </c>
      <c r="O65" s="182">
        <f aca="true" t="shared" si="15" ref="O65:O72">M65*N65/1000</f>
        <v>8.669082798919423</v>
      </c>
      <c r="P65" s="182">
        <v>0.478719009603346</v>
      </c>
      <c r="Q65" s="182">
        <f aca="true" t="shared" si="16" ref="Q65:Q72">M65*P65/1000</f>
        <v>15.893318464685626</v>
      </c>
      <c r="R65" s="109"/>
      <c r="T65" s="109" t="s">
        <v>336</v>
      </c>
      <c r="V65" s="300">
        <f t="shared" si="9"/>
        <v>124973.99652896816</v>
      </c>
      <c r="W65" s="196">
        <f t="shared" si="10"/>
        <v>40.29015686352017</v>
      </c>
      <c r="X65" s="214">
        <f aca="true" t="shared" si="17" ref="X65:X73">W65*4.44</f>
        <v>178.88829647402954</v>
      </c>
      <c r="Y65" s="196">
        <f t="shared" si="11"/>
        <v>73.86528758312033</v>
      </c>
      <c r="Z65" s="196">
        <f aca="true" t="shared" si="18" ref="Z65:Z73">Y65*4.44</f>
        <v>327.9618768690543</v>
      </c>
      <c r="AA65" s="215">
        <f aca="true" t="shared" si="19" ref="AA65:AA73">X65/Z65</f>
        <v>0.5454545454545452</v>
      </c>
      <c r="AG65" s="86"/>
      <c r="AI65" s="196"/>
    </row>
    <row r="66" spans="2:35" ht="15">
      <c r="B66" s="86" t="s">
        <v>338</v>
      </c>
      <c r="D66" s="332">
        <v>91774.31540944375</v>
      </c>
      <c r="E66" s="196">
        <v>0.9659273285816165</v>
      </c>
      <c r="F66" s="196">
        <f t="shared" si="12"/>
        <v>88.64731931585068</v>
      </c>
      <c r="G66" s="196">
        <v>2.575806209550977</v>
      </c>
      <c r="H66" s="272">
        <f t="shared" si="8"/>
        <v>236.39285150893514</v>
      </c>
      <c r="I66" s="272">
        <f t="shared" si="13"/>
        <v>1049.584260699672</v>
      </c>
      <c r="K66" s="109" t="s">
        <v>338</v>
      </c>
      <c r="L66" s="109"/>
      <c r="M66" s="300">
        <f t="shared" si="14"/>
        <v>33199.6811195244</v>
      </c>
      <c r="N66" s="182">
        <v>0.907525280561735</v>
      </c>
      <c r="O66" s="182">
        <f t="shared" si="15"/>
        <v>30.129549922556517</v>
      </c>
      <c r="P66" s="182">
        <v>2.420067414831292</v>
      </c>
      <c r="Q66" s="182">
        <f t="shared" si="16"/>
        <v>80.34546646015066</v>
      </c>
      <c r="R66" s="109"/>
      <c r="T66" s="109" t="s">
        <v>338</v>
      </c>
      <c r="V66" s="300">
        <f t="shared" si="9"/>
        <v>124973.99652896816</v>
      </c>
      <c r="W66" s="196">
        <f t="shared" si="10"/>
        <v>118.7768692384072</v>
      </c>
      <c r="X66" s="214">
        <f t="shared" si="17"/>
        <v>527.369299418528</v>
      </c>
      <c r="Y66" s="196">
        <f t="shared" si="11"/>
        <v>316.7383179690858</v>
      </c>
      <c r="Z66" s="196">
        <f t="shared" si="18"/>
        <v>1406.3181317827411</v>
      </c>
      <c r="AA66" s="215">
        <f t="shared" si="19"/>
        <v>0.37500000000000006</v>
      </c>
      <c r="AG66" s="86"/>
      <c r="AI66" s="196"/>
    </row>
    <row r="67" spans="2:35" ht="15">
      <c r="B67" s="86" t="s">
        <v>441</v>
      </c>
      <c r="D67" s="332">
        <v>91774.31540944375</v>
      </c>
      <c r="E67" s="196">
        <v>0.27301298866453966</v>
      </c>
      <c r="F67" s="196">
        <f t="shared" si="12"/>
        <v>25.055580132574352</v>
      </c>
      <c r="G67" s="196">
        <v>0.27301298866453966</v>
      </c>
      <c r="H67" s="272">
        <f t="shared" si="8"/>
        <v>25.055580132574352</v>
      </c>
      <c r="I67" s="272">
        <f t="shared" si="13"/>
        <v>111.24677578863013</v>
      </c>
      <c r="K67" s="109" t="s">
        <v>441</v>
      </c>
      <c r="L67" s="109"/>
      <c r="M67" s="300">
        <f t="shared" si="14"/>
        <v>33199.6811195244</v>
      </c>
      <c r="N67" s="182">
        <v>0.255029939760444</v>
      </c>
      <c r="O67" s="182">
        <f t="shared" si="15"/>
        <v>8.466912675978259</v>
      </c>
      <c r="P67" s="182">
        <v>0.255029939760444</v>
      </c>
      <c r="Q67" s="182">
        <f t="shared" si="16"/>
        <v>8.466912675978259</v>
      </c>
      <c r="R67" s="109"/>
      <c r="T67" s="109" t="s">
        <v>441</v>
      </c>
      <c r="V67" s="300">
        <f t="shared" si="9"/>
        <v>124973.99652896816</v>
      </c>
      <c r="W67" s="196">
        <f t="shared" si="10"/>
        <v>33.52249280855261</v>
      </c>
      <c r="X67" s="214">
        <f t="shared" si="17"/>
        <v>148.83986806997362</v>
      </c>
      <c r="Y67" s="196">
        <f t="shared" si="11"/>
        <v>33.52249280855261</v>
      </c>
      <c r="Z67" s="196">
        <f t="shared" si="18"/>
        <v>148.83986806997362</v>
      </c>
      <c r="AA67" s="215">
        <f t="shared" si="19"/>
        <v>1</v>
      </c>
      <c r="AG67" s="86"/>
      <c r="AI67" s="196"/>
    </row>
    <row r="68" spans="2:35" ht="15">
      <c r="B68" s="86" t="s">
        <v>419</v>
      </c>
      <c r="D68" s="332">
        <v>91774.31540944375</v>
      </c>
      <c r="E68" s="196">
        <v>0.41139392341748415</v>
      </c>
      <c r="F68" s="196">
        <f t="shared" si="12"/>
        <v>37.755395685244736</v>
      </c>
      <c r="G68" s="196">
        <v>0.41139392341748415</v>
      </c>
      <c r="H68" s="272">
        <f t="shared" si="8"/>
        <v>37.755395685244736</v>
      </c>
      <c r="I68" s="272">
        <f t="shared" si="13"/>
        <v>167.63395684248664</v>
      </c>
      <c r="K68" s="109" t="s">
        <v>419</v>
      </c>
      <c r="L68" s="109"/>
      <c r="M68" s="300">
        <f t="shared" si="14"/>
        <v>33199.6811195244</v>
      </c>
      <c r="N68" s="182">
        <v>0.265853420629778</v>
      </c>
      <c r="O68" s="182">
        <f t="shared" si="15"/>
        <v>8.82624878944342</v>
      </c>
      <c r="P68" s="182">
        <v>0.265853420629778</v>
      </c>
      <c r="Q68" s="182">
        <f t="shared" si="16"/>
        <v>8.82624878944342</v>
      </c>
      <c r="R68" s="109"/>
      <c r="T68" s="109" t="s">
        <v>419</v>
      </c>
      <c r="V68" s="300">
        <f t="shared" si="9"/>
        <v>124973.99652896816</v>
      </c>
      <c r="W68" s="196">
        <f t="shared" si="10"/>
        <v>46.581644474688154</v>
      </c>
      <c r="X68" s="214">
        <f t="shared" si="17"/>
        <v>206.8225014676154</v>
      </c>
      <c r="Y68" s="196">
        <f t="shared" si="11"/>
        <v>46.581644474688154</v>
      </c>
      <c r="Z68" s="196">
        <f t="shared" si="18"/>
        <v>206.8225014676154</v>
      </c>
      <c r="AA68" s="215">
        <f t="shared" si="19"/>
        <v>1</v>
      </c>
      <c r="AG68" s="86"/>
      <c r="AI68" s="196"/>
    </row>
    <row r="69" spans="2:35" ht="15">
      <c r="B69" s="86" t="s">
        <v>121</v>
      </c>
      <c r="D69" s="332">
        <v>91774.31540944375</v>
      </c>
      <c r="E69" s="196">
        <v>4.334204138676381</v>
      </c>
      <c r="F69" s="196">
        <f t="shared" si="12"/>
        <v>397.7686176718027</v>
      </c>
      <c r="G69" s="196">
        <v>4.334204138676381</v>
      </c>
      <c r="H69" s="272">
        <f t="shared" si="8"/>
        <v>397.7686176718027</v>
      </c>
      <c r="I69" s="272">
        <f t="shared" si="13"/>
        <v>1766.0926624628041</v>
      </c>
      <c r="K69" s="109" t="s">
        <v>344</v>
      </c>
      <c r="L69" s="109"/>
      <c r="M69" s="300">
        <f t="shared" si="14"/>
        <v>33199.6811195244</v>
      </c>
      <c r="N69" s="182">
        <v>4.749438646277392</v>
      </c>
      <c r="O69" s="182">
        <f t="shared" si="15"/>
        <v>157.67984855315507</v>
      </c>
      <c r="P69" s="182">
        <v>4.749438646277392</v>
      </c>
      <c r="Q69" s="182">
        <f t="shared" si="16"/>
        <v>157.67984855315507</v>
      </c>
      <c r="R69" s="109"/>
      <c r="T69" s="109" t="s">
        <v>344</v>
      </c>
      <c r="V69" s="300">
        <f t="shared" si="9"/>
        <v>124973.99652896816</v>
      </c>
      <c r="W69" s="196">
        <f t="shared" si="10"/>
        <v>555.4484662249578</v>
      </c>
      <c r="X69" s="214">
        <f t="shared" si="17"/>
        <v>2466.1911900388127</v>
      </c>
      <c r="Y69" s="196">
        <f t="shared" si="11"/>
        <v>555.4484662249578</v>
      </c>
      <c r="Z69" s="196">
        <f t="shared" si="18"/>
        <v>2466.1911900388127</v>
      </c>
      <c r="AA69" s="215">
        <f t="shared" si="19"/>
        <v>1</v>
      </c>
      <c r="AG69" s="86"/>
      <c r="AI69" s="196"/>
    </row>
    <row r="70" spans="2:35" ht="15">
      <c r="B70" s="86" t="s">
        <v>543</v>
      </c>
      <c r="D70" s="332">
        <v>91774.31540944375</v>
      </c>
      <c r="E70" s="196">
        <v>0.6381972686676065</v>
      </c>
      <c r="F70" s="196">
        <f t="shared" si="12"/>
        <v>58.57011742814643</v>
      </c>
      <c r="G70" s="196">
        <v>1.701859383113617</v>
      </c>
      <c r="H70" s="272">
        <f t="shared" si="8"/>
        <v>156.18697980839045</v>
      </c>
      <c r="I70" s="272">
        <f t="shared" si="13"/>
        <v>693.4701903492537</v>
      </c>
      <c r="K70" s="109" t="s">
        <v>543</v>
      </c>
      <c r="L70" s="109"/>
      <c r="M70" s="300">
        <f t="shared" si="14"/>
        <v>33199.6811195244</v>
      </c>
      <c r="N70" s="182">
        <v>0.599198131519405</v>
      </c>
      <c r="O70" s="182">
        <f t="shared" si="15"/>
        <v>19.893186893859088</v>
      </c>
      <c r="P70" s="182">
        <v>1.597861684051747</v>
      </c>
      <c r="Q70" s="182">
        <f t="shared" si="16"/>
        <v>53.04849838362425</v>
      </c>
      <c r="R70" s="109"/>
      <c r="T70" s="109" t="s">
        <v>543</v>
      </c>
      <c r="V70" s="300">
        <f t="shared" si="9"/>
        <v>124973.99652896816</v>
      </c>
      <c r="W70" s="196">
        <f t="shared" si="10"/>
        <v>78.46330432200551</v>
      </c>
      <c r="X70" s="214">
        <f t="shared" si="17"/>
        <v>348.3770711897045</v>
      </c>
      <c r="Y70" s="196">
        <f t="shared" si="11"/>
        <v>209.23547819201468</v>
      </c>
      <c r="Z70" s="196">
        <f t="shared" si="18"/>
        <v>929.0055231725453</v>
      </c>
      <c r="AA70" s="215">
        <f t="shared" si="19"/>
        <v>0.37500000000000006</v>
      </c>
      <c r="AG70" s="86"/>
      <c r="AI70" s="196"/>
    </row>
    <row r="71" spans="2:35" ht="15">
      <c r="B71" s="86" t="s">
        <v>791</v>
      </c>
      <c r="D71" s="332">
        <v>91774.31540944375</v>
      </c>
      <c r="E71" s="196">
        <v>0.10298012534777419</v>
      </c>
      <c r="F71" s="196">
        <f t="shared" si="12"/>
        <v>9.450930504570682</v>
      </c>
      <c r="G71" s="196">
        <v>0.10298012534777419</v>
      </c>
      <c r="H71" s="272">
        <f t="shared" si="8"/>
        <v>9.450930504570682</v>
      </c>
      <c r="I71" s="272">
        <f t="shared" si="13"/>
        <v>41.96213144029383</v>
      </c>
      <c r="K71" s="109" t="s">
        <v>791</v>
      </c>
      <c r="L71" s="109"/>
      <c r="M71" s="300">
        <f t="shared" si="14"/>
        <v>33199.6811195244</v>
      </c>
      <c r="N71" s="182">
        <v>0.071593547689333</v>
      </c>
      <c r="O71" s="182">
        <f t="shared" si="15"/>
        <v>2.376882953501319</v>
      </c>
      <c r="P71" s="182">
        <v>0.071593547689333</v>
      </c>
      <c r="Q71" s="182">
        <f t="shared" si="16"/>
        <v>2.376882953501319</v>
      </c>
      <c r="R71" s="109"/>
      <c r="T71" s="109" t="s">
        <v>791</v>
      </c>
      <c r="V71" s="300">
        <f t="shared" si="9"/>
        <v>124973.99652896816</v>
      </c>
      <c r="W71" s="196">
        <f t="shared" si="10"/>
        <v>11.827813458072</v>
      </c>
      <c r="X71" s="214">
        <f t="shared" si="17"/>
        <v>52.51549175383969</v>
      </c>
      <c r="Y71" s="196">
        <f t="shared" si="11"/>
        <v>11.827813458072</v>
      </c>
      <c r="Z71" s="196">
        <f t="shared" si="18"/>
        <v>52.51549175383969</v>
      </c>
      <c r="AA71" s="215">
        <f t="shared" si="19"/>
        <v>1</v>
      </c>
      <c r="AG71" s="86"/>
      <c r="AI71" s="196"/>
    </row>
    <row r="72" spans="2:35" ht="15.75" thickBot="1">
      <c r="B72" s="86" t="s">
        <v>298</v>
      </c>
      <c r="D72" s="332">
        <v>91774.31540944375</v>
      </c>
      <c r="E72" s="196">
        <v>0.24434783342434732</v>
      </c>
      <c r="F72" s="196">
        <f t="shared" si="12"/>
        <v>22.424855134300273</v>
      </c>
      <c r="G72" s="196">
        <v>0.24434783342434732</v>
      </c>
      <c r="H72" s="272">
        <f t="shared" si="8"/>
        <v>22.424855134300273</v>
      </c>
      <c r="I72" s="272">
        <f t="shared" si="13"/>
        <v>99.56635679629322</v>
      </c>
      <c r="K72" s="109" t="s">
        <v>298</v>
      </c>
      <c r="L72" s="109"/>
      <c r="M72" s="300">
        <f t="shared" si="14"/>
        <v>33199.6811195244</v>
      </c>
      <c r="N72" s="182">
        <v>0.184424212352875</v>
      </c>
      <c r="O72" s="182">
        <f t="shared" si="15"/>
        <v>6.122825040834903</v>
      </c>
      <c r="P72" s="182">
        <v>0.184424212352875</v>
      </c>
      <c r="Q72" s="182">
        <f t="shared" si="16"/>
        <v>6.122825040834903</v>
      </c>
      <c r="R72" s="109"/>
      <c r="T72" s="109" t="s">
        <v>298</v>
      </c>
      <c r="V72" s="300">
        <f t="shared" si="9"/>
        <v>124973.99652896816</v>
      </c>
      <c r="W72" s="196">
        <f t="shared" si="10"/>
        <v>28.547680175135177</v>
      </c>
      <c r="X72" s="214">
        <f t="shared" si="17"/>
        <v>126.7516999776002</v>
      </c>
      <c r="Y72" s="196">
        <f t="shared" si="11"/>
        <v>28.547680175135177</v>
      </c>
      <c r="Z72" s="196">
        <f t="shared" si="18"/>
        <v>126.7516999776002</v>
      </c>
      <c r="AA72" s="215">
        <f t="shared" si="19"/>
        <v>1</v>
      </c>
      <c r="AG72" s="86"/>
      <c r="AI72" s="196"/>
    </row>
    <row r="73" spans="2:35" ht="15.75" thickBot="1">
      <c r="B73" s="86" t="s">
        <v>408</v>
      </c>
      <c r="D73" s="332">
        <v>91774.31540944375</v>
      </c>
      <c r="E73" s="196">
        <v>10.288282008789267</v>
      </c>
      <c r="F73" s="196">
        <f>SUM(F64:F72)</f>
        <v>944.2000380959315</v>
      </c>
      <c r="G73" s="196">
        <v>13.248950126169769</v>
      </c>
      <c r="H73" s="273">
        <f t="shared" si="8"/>
        <v>1215.9133277230937</v>
      </c>
      <c r="I73" s="273">
        <f t="shared" si="13"/>
        <v>5398.655175090536</v>
      </c>
      <c r="K73" s="109" t="s">
        <v>408</v>
      </c>
      <c r="L73" s="109"/>
      <c r="M73" s="300">
        <f t="shared" si="14"/>
        <v>33199.6811195244</v>
      </c>
      <c r="N73" s="182">
        <f>1000*O73/33200</f>
        <v>10.367331483890228</v>
      </c>
      <c r="O73" s="182">
        <f>SUM(O64:O72)</f>
        <v>344.19540526515556</v>
      </c>
      <c r="P73" s="182">
        <f>1000*Q73/M73</f>
        <v>13.096236297962058</v>
      </c>
      <c r="Q73" s="211">
        <f>SUM(Q64:Q72)</f>
        <v>434.79086895828107</v>
      </c>
      <c r="R73" s="109"/>
      <c r="T73" s="109" t="s">
        <v>408</v>
      </c>
      <c r="V73" s="301">
        <f t="shared" si="9"/>
        <v>124973.99652896816</v>
      </c>
      <c r="W73" s="196">
        <f t="shared" si="10"/>
        <v>1288.395443361087</v>
      </c>
      <c r="X73" s="214">
        <f t="shared" si="17"/>
        <v>5720.475768523227</v>
      </c>
      <c r="Y73" s="177">
        <f t="shared" si="11"/>
        <v>1650.704196681375</v>
      </c>
      <c r="Z73" s="177">
        <f t="shared" si="18"/>
        <v>7329.126633265305</v>
      </c>
      <c r="AA73" s="216">
        <f t="shared" si="19"/>
        <v>0.7805126114971512</v>
      </c>
      <c r="AC73" s="86" t="s">
        <v>189</v>
      </c>
      <c r="AG73" s="86"/>
      <c r="AI73" s="196"/>
    </row>
    <row r="74" spans="6:35" ht="15">
      <c r="F74" s="197" t="s">
        <v>409</v>
      </c>
      <c r="H74" s="219" t="s">
        <v>28</v>
      </c>
      <c r="I74" s="219"/>
      <c r="K74" s="109"/>
      <c r="L74" s="109"/>
      <c r="N74" s="109"/>
      <c r="O74" s="207"/>
      <c r="P74" s="207"/>
      <c r="Q74" s="109" t="s">
        <v>290</v>
      </c>
      <c r="R74" s="109"/>
      <c r="W74" s="269">
        <f>SUM(W64:W72)-W73</f>
        <v>0</v>
      </c>
      <c r="X74" s="269">
        <f>SUM(X64:X72)-X73</f>
        <v>0</v>
      </c>
      <c r="Y74" s="94" t="s">
        <v>290</v>
      </c>
      <c r="Z74" s="124" t="s">
        <v>290</v>
      </c>
      <c r="AC74" s="86" t="s">
        <v>132</v>
      </c>
      <c r="AG74" s="86"/>
      <c r="AI74" s="196"/>
    </row>
    <row r="75" spans="2:35" ht="15.75" thickBot="1">
      <c r="B75" s="86" t="s">
        <v>785</v>
      </c>
      <c r="H75" s="219"/>
      <c r="I75" s="219"/>
      <c r="K75" s="109"/>
      <c r="L75" s="109"/>
      <c r="M75" s="109"/>
      <c r="N75" s="109"/>
      <c r="O75" s="109"/>
      <c r="P75" s="109"/>
      <c r="Q75" s="182" t="s">
        <v>838</v>
      </c>
      <c r="R75" s="182"/>
      <c r="X75" s="86"/>
      <c r="AC75" s="86" t="s">
        <v>867</v>
      </c>
      <c r="AG75" s="86"/>
      <c r="AI75" s="196"/>
    </row>
    <row r="76" spans="2:35" ht="15.75" thickBot="1">
      <c r="B76" s="86" t="s">
        <v>778</v>
      </c>
      <c r="E76" s="86"/>
      <c r="F76" s="86"/>
      <c r="G76" s="86"/>
      <c r="H76" s="86"/>
      <c r="K76" s="109"/>
      <c r="L76" s="109"/>
      <c r="M76" s="109"/>
      <c r="N76" s="109"/>
      <c r="O76" s="109"/>
      <c r="P76" s="109"/>
      <c r="Q76" s="206">
        <f>Q73*4.44</f>
        <v>1930.471458174768</v>
      </c>
      <c r="R76" s="109" t="s">
        <v>163</v>
      </c>
      <c r="AG76" s="86"/>
      <c r="AI76" s="196"/>
    </row>
    <row r="77" spans="2:35" ht="15">
      <c r="B77" s="86" t="s">
        <v>792</v>
      </c>
      <c r="G77" s="219"/>
      <c r="K77" s="109"/>
      <c r="L77" s="109"/>
      <c r="W77" s="94" t="s">
        <v>111</v>
      </c>
      <c r="X77" s="217">
        <f>X73/(X65+X69)</f>
        <v>2.162685770953845</v>
      </c>
      <c r="Y77" s="94" t="s">
        <v>131</v>
      </c>
      <c r="Z77" s="217">
        <f>Z73/(Z65+Z69)</f>
        <v>2.623022596745582</v>
      </c>
      <c r="AC77" s="86" t="s">
        <v>187</v>
      </c>
      <c r="AG77" s="86"/>
      <c r="AH77" s="330"/>
      <c r="AI77" s="330"/>
    </row>
    <row r="78" spans="11:35" ht="15">
      <c r="K78" s="109"/>
      <c r="L78" s="109"/>
      <c r="M78" s="208"/>
      <c r="W78" s="94" t="s">
        <v>112</v>
      </c>
      <c r="X78" s="213">
        <v>29910445.56186007</v>
      </c>
      <c r="Y78" s="94"/>
      <c r="Z78" s="213">
        <v>29910445.56186007</v>
      </c>
      <c r="AC78" s="86" t="s">
        <v>188</v>
      </c>
      <c r="AG78" s="86"/>
      <c r="AH78" s="330"/>
      <c r="AI78" s="330"/>
    </row>
    <row r="79" spans="11:35" ht="15">
      <c r="K79" s="109"/>
      <c r="L79" s="109"/>
      <c r="W79" s="94" t="s">
        <v>130</v>
      </c>
      <c r="X79" s="217">
        <f>(X73-X65-X69)/(X65+X69+(X78/1000))</f>
        <v>0.0944661859220756</v>
      </c>
      <c r="Y79" s="94" t="s">
        <v>131</v>
      </c>
      <c r="Z79" s="217">
        <f>(Z73-Z65-Z69)/(Z65+Z69+(Z78/1000))</f>
        <v>0.13866470638683637</v>
      </c>
      <c r="AC79" s="86" t="s">
        <v>89</v>
      </c>
      <c r="AG79" s="86"/>
      <c r="AH79" s="330"/>
      <c r="AI79" s="330"/>
    </row>
    <row r="80" spans="11:35" ht="15">
      <c r="K80" s="109"/>
      <c r="L80" s="109"/>
      <c r="AG80" s="86"/>
      <c r="AH80" s="330"/>
      <c r="AI80" s="330"/>
    </row>
    <row r="81" spans="24:35" ht="15">
      <c r="X81" s="86"/>
      <c r="AC81" s="86" t="s">
        <v>84</v>
      </c>
      <c r="AG81" s="333">
        <f>Z73/X73</f>
        <v>1.2812092787095855</v>
      </c>
      <c r="AH81" s="330"/>
      <c r="AI81" s="330"/>
    </row>
    <row r="82" spans="11:35" ht="15">
      <c r="K82" s="196">
        <f>33200/(1-0.04602)</f>
        <v>34801.568167047524</v>
      </c>
      <c r="X82" s="86"/>
      <c r="AC82" s="86" t="s">
        <v>38</v>
      </c>
      <c r="AG82" s="86"/>
      <c r="AH82" s="330"/>
      <c r="AI82" s="330"/>
    </row>
    <row r="83" spans="24:35" ht="15">
      <c r="X83" s="86"/>
      <c r="AC83" s="86" t="s">
        <v>39</v>
      </c>
      <c r="AG83" s="86"/>
      <c r="AH83" s="330"/>
      <c r="AI83" s="330"/>
    </row>
    <row r="84" spans="24:35" ht="15">
      <c r="X84" s="86"/>
      <c r="AC84" s="86" t="s">
        <v>40</v>
      </c>
      <c r="AG84" s="334">
        <f>8371652/(1.2812*1000000)</f>
        <v>6.534227286918514</v>
      </c>
      <c r="AH84" s="330" t="s">
        <v>41</v>
      </c>
      <c r="AI84" s="330"/>
    </row>
    <row r="85" spans="24:35" ht="15">
      <c r="X85" s="86"/>
      <c r="AG85" s="86"/>
      <c r="AH85" s="330"/>
      <c r="AI85" s="330"/>
    </row>
    <row r="86" spans="24:35" ht="15">
      <c r="X86" s="86"/>
      <c r="AG86" s="86"/>
      <c r="AH86" s="330"/>
      <c r="AI86" s="330"/>
    </row>
    <row r="87" spans="24:35" ht="15">
      <c r="X87" s="86"/>
      <c r="AG87" s="86"/>
      <c r="AH87" s="330"/>
      <c r="AI87" s="330"/>
    </row>
    <row r="88" spans="24:35" ht="15">
      <c r="X88" s="86"/>
      <c r="AG88" s="86"/>
      <c r="AH88" s="330"/>
      <c r="AI88" s="330"/>
    </row>
    <row r="89" spans="24:35" ht="15">
      <c r="X89" s="86"/>
      <c r="AG89" s="86"/>
      <c r="AH89" s="330"/>
      <c r="AI89" s="330"/>
    </row>
    <row r="90" spans="24:35" ht="15">
      <c r="X90" s="86"/>
      <c r="AG90" s="86"/>
      <c r="AH90" s="330"/>
      <c r="AI90" s="330"/>
    </row>
    <row r="91" spans="24:35" ht="15">
      <c r="X91" s="86"/>
      <c r="Y91" s="218"/>
      <c r="AG91" s="86"/>
      <c r="AH91" s="330"/>
      <c r="AI91" s="330"/>
    </row>
    <row r="92" spans="33:35" ht="15">
      <c r="AG92" s="86"/>
      <c r="AH92" s="330"/>
      <c r="AI92" s="330"/>
    </row>
    <row r="93" spans="33:39" ht="15">
      <c r="AG93" s="86"/>
      <c r="AH93" s="330"/>
      <c r="AI93" s="330"/>
      <c r="AM93" s="220" t="s">
        <v>786</v>
      </c>
    </row>
    <row r="94" spans="33:38" ht="15">
      <c r="AG94" s="86"/>
      <c r="AH94" s="330"/>
      <c r="AI94" s="330"/>
      <c r="AK94" s="218"/>
      <c r="AL94" s="218"/>
    </row>
    <row r="95" spans="33:35" ht="15">
      <c r="AG95" s="86"/>
      <c r="AH95" s="330"/>
      <c r="AI95" s="330"/>
    </row>
    <row r="96" spans="33:35" ht="15">
      <c r="AG96" s="86"/>
      <c r="AH96" s="330"/>
      <c r="AI96" s="330"/>
    </row>
    <row r="97" spans="24:35" ht="15">
      <c r="X97" s="86"/>
      <c r="Y97" s="218"/>
      <c r="AG97" s="86"/>
      <c r="AH97" s="330"/>
      <c r="AI97" s="330"/>
    </row>
    <row r="98" spans="24:35" ht="15">
      <c r="X98" s="86"/>
      <c r="Y98" s="218"/>
      <c r="AG98" s="86"/>
      <c r="AH98" s="330"/>
      <c r="AI98" s="330"/>
    </row>
    <row r="99" spans="24:35" ht="15">
      <c r="X99" s="86"/>
      <c r="Y99" s="218"/>
      <c r="AG99" s="86"/>
      <c r="AI99" s="196"/>
    </row>
    <row r="100" spans="24:35" ht="15">
      <c r="X100" s="86"/>
      <c r="Y100" s="218"/>
      <c r="AG100" s="86"/>
      <c r="AI100" s="196"/>
    </row>
    <row r="101" spans="24:35" ht="15">
      <c r="X101" s="86"/>
      <c r="Y101" s="218"/>
      <c r="AG101" s="86"/>
      <c r="AI101" s="196"/>
    </row>
    <row r="102" spans="24:35" ht="15">
      <c r="X102" s="86"/>
      <c r="Y102" s="218"/>
      <c r="AG102" s="86"/>
      <c r="AI102" s="196"/>
    </row>
    <row r="103" spans="24:35" ht="15">
      <c r="X103" s="86"/>
      <c r="Y103" s="218"/>
      <c r="AG103" s="86"/>
      <c r="AI103" s="196"/>
    </row>
    <row r="104" spans="24:35" ht="15">
      <c r="X104" s="86"/>
      <c r="Y104" s="218"/>
      <c r="AG104" s="86"/>
      <c r="AI104" s="196"/>
    </row>
    <row r="105" spans="24:25" ht="15">
      <c r="X105" s="86"/>
      <c r="Y105" s="218"/>
    </row>
    <row r="106" spans="24:25" ht="15">
      <c r="X106" s="86"/>
      <c r="Y106" s="218"/>
    </row>
  </sheetData>
  <printOptions/>
  <pageMargins left="0.75" right="0.75" top="1" bottom="1" header="0.5" footer="0.5"/>
  <pageSetup orientation="portrait" paperSize="9"/>
  <ignoredErrors>
    <ignoredError sqref="X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7"/>
  <sheetViews>
    <sheetView zoomScale="125" zoomScaleNormal="125" zoomScalePageLayoutView="0" workbookViewId="0" topLeftCell="I1">
      <pane xSplit="15940" ySplit="6200" topLeftCell="AO224" activePane="bottomLeft" state="split"/>
      <selection pane="topLeft" activeCell="A8" sqref="A8:A224"/>
      <selection pane="topRight" activeCell="AQ8" sqref="AQ8"/>
      <selection pane="bottomLeft" activeCell="D229" sqref="D229"/>
      <selection pane="bottomRight" activeCell="AQ226" sqref="AQ226:BO226"/>
    </sheetView>
  </sheetViews>
  <sheetFormatPr defaultColWidth="8.8515625" defaultRowHeight="12.75"/>
  <cols>
    <col min="1" max="1" width="12.7109375" style="3" customWidth="1"/>
    <col min="2" max="2" width="9.421875" style="3" customWidth="1"/>
    <col min="3" max="3" width="8.7109375" style="3" customWidth="1"/>
    <col min="4" max="5" width="6.28125" style="3" customWidth="1"/>
    <col min="6" max="6" width="8.140625" style="3" customWidth="1"/>
    <col min="7" max="7" width="11.140625" style="3" customWidth="1"/>
    <col min="8" max="8" width="8.28125" style="3" customWidth="1"/>
    <col min="9" max="9" width="18.7109375" style="3" customWidth="1"/>
    <col min="10" max="10" width="9.421875" style="3" customWidth="1"/>
    <col min="11" max="11" width="10.7109375" style="3" customWidth="1"/>
    <col min="12" max="12" width="8.00390625" style="3" customWidth="1"/>
    <col min="13" max="13" width="9.421875" style="3" customWidth="1"/>
    <col min="14" max="14" width="10.28125" style="3" customWidth="1"/>
    <col min="15" max="15" width="9.421875" style="3" customWidth="1"/>
    <col min="16" max="16" width="12.7109375" style="3" customWidth="1"/>
    <col min="17" max="17" width="9.28125" style="3" customWidth="1"/>
    <col min="18" max="18" width="11.28125" style="3" customWidth="1"/>
    <col min="19" max="19" width="9.7109375" style="3" customWidth="1"/>
    <col min="20" max="20" width="9.421875" style="3" customWidth="1"/>
    <col min="21" max="21" width="10.7109375" style="3" customWidth="1"/>
    <col min="22" max="22" width="9.8515625" style="3" customWidth="1"/>
    <col min="23" max="23" width="10.28125" style="3" customWidth="1"/>
    <col min="24" max="24" width="9.7109375" style="3" customWidth="1"/>
    <col min="25" max="25" width="9.421875" style="3" customWidth="1"/>
    <col min="26" max="26" width="12.7109375" style="3" customWidth="1"/>
    <col min="27" max="27" width="8.00390625" style="3" customWidth="1"/>
    <col min="28" max="28" width="9.8515625" style="3" customWidth="1"/>
    <col min="29" max="29" width="8.421875" style="3" customWidth="1"/>
    <col min="30" max="30" width="10.00390625" style="3" customWidth="1"/>
    <col min="31" max="31" width="9.7109375" style="3" customWidth="1"/>
    <col min="32" max="32" width="10.00390625" style="3" customWidth="1"/>
    <col min="33" max="33" width="10.140625" style="3" customWidth="1"/>
    <col min="34" max="34" width="8.140625" style="3" customWidth="1"/>
    <col min="35" max="35" width="9.00390625" style="3" customWidth="1"/>
    <col min="36" max="37" width="12.7109375" style="3" customWidth="1"/>
    <col min="38" max="38" width="11.7109375" style="3" customWidth="1"/>
    <col min="39" max="39" width="8.8515625" style="3" customWidth="1"/>
    <col min="40" max="40" width="10.421875" style="3" customWidth="1"/>
    <col min="41" max="41" width="9.421875" style="3" customWidth="1"/>
    <col min="42" max="42" width="5.7109375" style="3" customWidth="1"/>
    <col min="43" max="44" width="8.8515625" style="3" customWidth="1"/>
    <col min="45" max="45" width="9.8515625" style="3" customWidth="1"/>
    <col min="46" max="46" width="8.8515625" style="3" customWidth="1"/>
    <col min="47" max="47" width="10.7109375" style="3" customWidth="1"/>
    <col min="48" max="48" width="8.8515625" style="3" customWidth="1"/>
    <col min="49" max="49" width="9.8515625" style="3" customWidth="1"/>
    <col min="50" max="50" width="10.421875" style="3" customWidth="1"/>
    <col min="51" max="51" width="8.8515625" style="3" customWidth="1"/>
    <col min="52" max="52" width="10.421875" style="3" customWidth="1"/>
    <col min="53" max="53" width="8.8515625" style="3" customWidth="1"/>
    <col min="54" max="54" width="10.421875" style="3" customWidth="1"/>
    <col min="55" max="57" width="8.8515625" style="3" customWidth="1"/>
    <col min="58" max="58" width="11.00390625" style="3" customWidth="1"/>
    <col min="59" max="59" width="10.421875" style="3" customWidth="1"/>
    <col min="60" max="65" width="8.8515625" style="3" customWidth="1"/>
    <col min="66" max="67" width="10.00390625" style="3" customWidth="1"/>
    <col min="68" max="16384" width="8.8515625" style="3" customWidth="1"/>
  </cols>
  <sheetData>
    <row r="1" spans="1:67" ht="18">
      <c r="A1" s="2" t="s">
        <v>662</v>
      </c>
      <c r="J1" s="9"/>
      <c r="Q1" s="8" t="s">
        <v>430</v>
      </c>
      <c r="Z1" s="70"/>
      <c r="AL1" s="70">
        <f>AVERAGE(AL175:AL224)</f>
        <v>350.32</v>
      </c>
      <c r="AQ1" s="72" t="s">
        <v>593</v>
      </c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4" t="s">
        <v>593</v>
      </c>
      <c r="BK1" s="73"/>
      <c r="BL1" s="73"/>
      <c r="BM1" s="73"/>
      <c r="BN1" s="73"/>
      <c r="BO1" s="75"/>
    </row>
    <row r="2" spans="1:3" ht="15">
      <c r="A2" s="13" t="s">
        <v>528</v>
      </c>
      <c r="B2" s="13"/>
      <c r="C2" s="13" t="s">
        <v>763</v>
      </c>
    </row>
    <row r="3" spans="1:41" ht="15.75">
      <c r="A3" s="22">
        <v>40241</v>
      </c>
      <c r="B3" s="13"/>
      <c r="C3" s="23" t="s">
        <v>293</v>
      </c>
      <c r="Q3" s="263" t="s">
        <v>733</v>
      </c>
      <c r="AJ3" s="30" t="s">
        <v>403</v>
      </c>
      <c r="AK3" s="30"/>
      <c r="AL3" s="30"/>
      <c r="AM3" s="30"/>
      <c r="AO3" s="17" t="s">
        <v>258</v>
      </c>
    </row>
    <row r="4" spans="36:39" ht="12">
      <c r="AJ4" s="30" t="s">
        <v>404</v>
      </c>
      <c r="AK4" s="30"/>
      <c r="AL4" s="30"/>
      <c r="AM4" s="30"/>
    </row>
    <row r="5" spans="1:42" ht="12">
      <c r="A5" s="10"/>
      <c r="B5" s="10" t="s">
        <v>567</v>
      </c>
      <c r="C5" s="10"/>
      <c r="D5" s="10"/>
      <c r="E5" s="10" t="s">
        <v>568</v>
      </c>
      <c r="F5" s="10"/>
      <c r="G5" s="10" t="s">
        <v>569</v>
      </c>
      <c r="H5" s="10" t="s">
        <v>570</v>
      </c>
      <c r="I5" s="10"/>
      <c r="J5" s="10"/>
      <c r="K5" s="10" t="s">
        <v>533</v>
      </c>
      <c r="L5" s="10" t="s">
        <v>536</v>
      </c>
      <c r="M5" s="10" t="s">
        <v>621</v>
      </c>
      <c r="N5" s="10" t="s">
        <v>622</v>
      </c>
      <c r="O5" s="10" t="s">
        <v>623</v>
      </c>
      <c r="P5" s="10">
        <v>12</v>
      </c>
      <c r="Q5" s="10" t="s">
        <v>624</v>
      </c>
      <c r="R5" s="10" t="s">
        <v>473</v>
      </c>
      <c r="S5" s="10"/>
      <c r="T5" s="10" t="s">
        <v>474</v>
      </c>
      <c r="U5" s="10" t="s">
        <v>475</v>
      </c>
      <c r="V5" s="10" t="s">
        <v>476</v>
      </c>
      <c r="W5" s="10" t="s">
        <v>655</v>
      </c>
      <c r="X5" s="10" t="s">
        <v>754</v>
      </c>
      <c r="Y5" s="10" t="s">
        <v>518</v>
      </c>
      <c r="Z5" s="10" t="s">
        <v>461</v>
      </c>
      <c r="AA5" s="10"/>
      <c r="AB5" s="10"/>
      <c r="AC5" s="10" t="s">
        <v>462</v>
      </c>
      <c r="AD5" s="10" t="s">
        <v>780</v>
      </c>
      <c r="AE5" s="10" t="s">
        <v>728</v>
      </c>
      <c r="AF5" s="10" t="s">
        <v>383</v>
      </c>
      <c r="AG5" s="10" t="s">
        <v>384</v>
      </c>
      <c r="AH5" s="10" t="s">
        <v>385</v>
      </c>
      <c r="AI5" s="10" t="s">
        <v>485</v>
      </c>
      <c r="AJ5" s="10" t="s">
        <v>486</v>
      </c>
      <c r="AK5" s="10" t="s">
        <v>487</v>
      </c>
      <c r="AL5" s="10" t="s">
        <v>433</v>
      </c>
      <c r="AM5" s="10">
        <v>32</v>
      </c>
      <c r="AN5" s="10">
        <v>34</v>
      </c>
      <c r="AO5" s="10">
        <v>35</v>
      </c>
      <c r="AP5" s="10"/>
    </row>
    <row r="6" spans="1:67" s="6" customFormat="1" ht="108.75">
      <c r="A6" s="4" t="s">
        <v>418</v>
      </c>
      <c r="B6" s="1" t="s">
        <v>470</v>
      </c>
      <c r="C6" s="35"/>
      <c r="D6" s="35"/>
      <c r="E6" s="1" t="s">
        <v>459</v>
      </c>
      <c r="F6" s="35" t="s">
        <v>465</v>
      </c>
      <c r="G6" s="1" t="s">
        <v>460</v>
      </c>
      <c r="H6" s="1" t="s">
        <v>354</v>
      </c>
      <c r="I6" s="5" t="s">
        <v>540</v>
      </c>
      <c r="J6" s="85" t="s">
        <v>532</v>
      </c>
      <c r="K6" s="1" t="s">
        <v>765</v>
      </c>
      <c r="L6" s="1" t="s">
        <v>743</v>
      </c>
      <c r="M6" s="1" t="s">
        <v>246</v>
      </c>
      <c r="N6" s="1" t="s">
        <v>271</v>
      </c>
      <c r="O6" s="1" t="s">
        <v>247</v>
      </c>
      <c r="P6" s="1" t="s">
        <v>740</v>
      </c>
      <c r="Q6" s="1" t="s">
        <v>302</v>
      </c>
      <c r="R6" s="1" t="s">
        <v>336</v>
      </c>
      <c r="S6" s="34"/>
      <c r="T6" s="1" t="s">
        <v>338</v>
      </c>
      <c r="U6" s="1" t="s">
        <v>441</v>
      </c>
      <c r="V6" s="1" t="s">
        <v>419</v>
      </c>
      <c r="W6" s="1" t="s">
        <v>544</v>
      </c>
      <c r="X6" s="1" t="s">
        <v>425</v>
      </c>
      <c r="Y6" s="1" t="s">
        <v>738</v>
      </c>
      <c r="Z6" s="20" t="s">
        <v>391</v>
      </c>
      <c r="AA6" s="20"/>
      <c r="AB6" s="20"/>
      <c r="AC6" s="1" t="s">
        <v>531</v>
      </c>
      <c r="AD6" s="1" t="s">
        <v>643</v>
      </c>
      <c r="AE6" s="1" t="s">
        <v>543</v>
      </c>
      <c r="AF6" s="1" t="s">
        <v>818</v>
      </c>
      <c r="AG6" s="1" t="s">
        <v>791</v>
      </c>
      <c r="AH6" s="1" t="s">
        <v>298</v>
      </c>
      <c r="AI6" s="1" t="s">
        <v>259</v>
      </c>
      <c r="AJ6" s="1" t="s">
        <v>451</v>
      </c>
      <c r="AK6" s="1" t="s">
        <v>650</v>
      </c>
      <c r="AL6" s="1" t="s">
        <v>428</v>
      </c>
      <c r="AM6" s="1" t="s">
        <v>692</v>
      </c>
      <c r="AN6" s="1" t="s">
        <v>574</v>
      </c>
      <c r="AO6" s="1" t="s">
        <v>376</v>
      </c>
      <c r="AP6" s="1"/>
      <c r="AQ6" s="1" t="s">
        <v>302</v>
      </c>
      <c r="AR6" s="1" t="s">
        <v>336</v>
      </c>
      <c r="AS6" s="34"/>
      <c r="AT6" s="1" t="s">
        <v>338</v>
      </c>
      <c r="AU6" s="1" t="s">
        <v>441</v>
      </c>
      <c r="AV6" s="1" t="s">
        <v>419</v>
      </c>
      <c r="AW6" s="1" t="s">
        <v>544</v>
      </c>
      <c r="AX6" s="1" t="s">
        <v>425</v>
      </c>
      <c r="AY6" s="1" t="s">
        <v>738</v>
      </c>
      <c r="AZ6" s="20" t="s">
        <v>391</v>
      </c>
      <c r="BA6" s="20"/>
      <c r="BB6" s="20"/>
      <c r="BC6" s="1" t="s">
        <v>531</v>
      </c>
      <c r="BD6" s="1" t="s">
        <v>643</v>
      </c>
      <c r="BE6" s="1" t="s">
        <v>543</v>
      </c>
      <c r="BF6" s="1" t="s">
        <v>818</v>
      </c>
      <c r="BG6" s="1" t="s">
        <v>791</v>
      </c>
      <c r="BH6" s="1" t="s">
        <v>298</v>
      </c>
      <c r="BI6" s="1" t="s">
        <v>259</v>
      </c>
      <c r="BJ6" s="1" t="s">
        <v>451</v>
      </c>
      <c r="BK6" s="1" t="s">
        <v>650</v>
      </c>
      <c r="BL6" s="1" t="s">
        <v>428</v>
      </c>
      <c r="BM6" s="1" t="s">
        <v>692</v>
      </c>
      <c r="BN6" s="1" t="s">
        <v>574</v>
      </c>
      <c r="BO6" s="1" t="s">
        <v>376</v>
      </c>
    </row>
    <row r="7" spans="1:67" s="39" customFormat="1" ht="15.75" customHeight="1">
      <c r="A7" s="36" t="s">
        <v>772</v>
      </c>
      <c r="B7" s="36" t="s">
        <v>771</v>
      </c>
      <c r="C7" s="36" t="s">
        <v>573</v>
      </c>
      <c r="D7" s="36" t="s">
        <v>353</v>
      </c>
      <c r="E7" s="36" t="s">
        <v>466</v>
      </c>
      <c r="F7" s="36" t="s">
        <v>465</v>
      </c>
      <c r="G7" s="36" t="s">
        <v>770</v>
      </c>
      <c r="H7" s="36" t="s">
        <v>654</v>
      </c>
      <c r="I7" s="37"/>
      <c r="J7" s="36" t="s">
        <v>467</v>
      </c>
      <c r="K7" s="36" t="s">
        <v>756</v>
      </c>
      <c r="L7" s="36"/>
      <c r="M7" s="36"/>
      <c r="N7" s="36"/>
      <c r="O7" s="36"/>
      <c r="P7" s="36" t="s">
        <v>379</v>
      </c>
      <c r="Q7" s="36" t="s">
        <v>484</v>
      </c>
      <c r="R7" s="36" t="s">
        <v>595</v>
      </c>
      <c r="S7" s="36" t="s">
        <v>365</v>
      </c>
      <c r="T7" s="36" t="s">
        <v>195</v>
      </c>
      <c r="U7" s="36" t="s">
        <v>196</v>
      </c>
      <c r="V7" s="36" t="s">
        <v>757</v>
      </c>
      <c r="W7" s="36" t="s">
        <v>477</v>
      </c>
      <c r="X7" s="36" t="s">
        <v>493</v>
      </c>
      <c r="Y7" s="36" t="s">
        <v>494</v>
      </c>
      <c r="Z7" s="36" t="s">
        <v>392</v>
      </c>
      <c r="AA7" s="36" t="s">
        <v>371</v>
      </c>
      <c r="AB7" s="36" t="s">
        <v>676</v>
      </c>
      <c r="AC7" s="36" t="s">
        <v>531</v>
      </c>
      <c r="AD7" s="36" t="s">
        <v>393</v>
      </c>
      <c r="AE7" s="38" t="s">
        <v>553</v>
      </c>
      <c r="AF7" s="36" t="s">
        <v>399</v>
      </c>
      <c r="AG7" s="36" t="s">
        <v>400</v>
      </c>
      <c r="AH7" s="36" t="s">
        <v>298</v>
      </c>
      <c r="AI7" s="36" t="s">
        <v>259</v>
      </c>
      <c r="AJ7" s="36" t="s">
        <v>452</v>
      </c>
      <c r="AK7" s="36" t="s">
        <v>401</v>
      </c>
      <c r="AL7" s="36" t="s">
        <v>402</v>
      </c>
      <c r="AM7" s="36" t="s">
        <v>286</v>
      </c>
      <c r="AN7" s="36" t="s">
        <v>562</v>
      </c>
      <c r="AO7" s="36" t="s">
        <v>562</v>
      </c>
      <c r="AP7" s="36"/>
      <c r="AQ7" s="36" t="s">
        <v>484</v>
      </c>
      <c r="AR7" s="36" t="s">
        <v>595</v>
      </c>
      <c r="AS7" s="36" t="s">
        <v>365</v>
      </c>
      <c r="AT7" s="36" t="s">
        <v>195</v>
      </c>
      <c r="AU7" s="36" t="s">
        <v>196</v>
      </c>
      <c r="AV7" s="36" t="s">
        <v>757</v>
      </c>
      <c r="AW7" s="36" t="s">
        <v>477</v>
      </c>
      <c r="AX7" s="36" t="s">
        <v>493</v>
      </c>
      <c r="AY7" s="36" t="s">
        <v>494</v>
      </c>
      <c r="AZ7" s="36" t="s">
        <v>392</v>
      </c>
      <c r="BA7" s="36" t="s">
        <v>371</v>
      </c>
      <c r="BB7" s="36" t="s">
        <v>676</v>
      </c>
      <c r="BC7" s="36" t="s">
        <v>531</v>
      </c>
      <c r="BD7" s="36" t="s">
        <v>393</v>
      </c>
      <c r="BE7" s="38" t="s">
        <v>553</v>
      </c>
      <c r="BF7" s="36" t="s">
        <v>399</v>
      </c>
      <c r="BG7" s="36" t="s">
        <v>400</v>
      </c>
      <c r="BH7" s="36" t="s">
        <v>298</v>
      </c>
      <c r="BI7" s="36" t="s">
        <v>259</v>
      </c>
      <c r="BJ7" s="36" t="s">
        <v>452</v>
      </c>
      <c r="BK7" s="36" t="s">
        <v>401</v>
      </c>
      <c r="BL7" s="36" t="s">
        <v>402</v>
      </c>
      <c r="BM7" s="36" t="s">
        <v>286</v>
      </c>
      <c r="BN7" s="36" t="s">
        <v>562</v>
      </c>
      <c r="BO7" s="36" t="s">
        <v>562</v>
      </c>
    </row>
    <row r="8" spans="1:67" ht="12">
      <c r="A8" s="3">
        <v>11001</v>
      </c>
      <c r="B8" s="3">
        <v>9</v>
      </c>
      <c r="C8" s="16">
        <v>0</v>
      </c>
      <c r="D8" s="16">
        <v>1</v>
      </c>
      <c r="E8" s="3">
        <v>1</v>
      </c>
      <c r="F8" s="3">
        <v>0</v>
      </c>
      <c r="G8" s="3">
        <v>2</v>
      </c>
      <c r="H8" s="3">
        <v>40</v>
      </c>
      <c r="I8" s="3" t="s">
        <v>695</v>
      </c>
      <c r="J8" s="3">
        <v>83</v>
      </c>
      <c r="K8" s="3">
        <v>1</v>
      </c>
      <c r="L8" s="3">
        <v>1</v>
      </c>
      <c r="M8" s="3">
        <v>1</v>
      </c>
      <c r="N8" s="3">
        <v>2</v>
      </c>
      <c r="O8" s="3">
        <v>0</v>
      </c>
      <c r="P8" s="3">
        <v>0.012983</v>
      </c>
      <c r="Q8" s="9">
        <v>16.4</v>
      </c>
      <c r="R8" s="9">
        <v>0</v>
      </c>
      <c r="S8" s="7">
        <v>0</v>
      </c>
      <c r="T8" s="9">
        <v>59.9</v>
      </c>
      <c r="U8" s="9">
        <v>22.4</v>
      </c>
      <c r="V8" s="9">
        <v>0</v>
      </c>
      <c r="W8" s="9">
        <v>2.3</v>
      </c>
      <c r="X8" s="9">
        <v>0</v>
      </c>
      <c r="Y8" s="9">
        <v>181.9</v>
      </c>
      <c r="Z8" s="9">
        <v>293.9</v>
      </c>
      <c r="AA8" s="7">
        <v>1</v>
      </c>
      <c r="AB8" s="7">
        <f aca="true" t="shared" si="0" ref="AB8:AB71">D8*AA8</f>
        <v>1</v>
      </c>
      <c r="AC8" s="9">
        <v>0</v>
      </c>
      <c r="AD8" s="9">
        <v>0</v>
      </c>
      <c r="AE8" s="9">
        <v>39.1</v>
      </c>
      <c r="AF8" s="9">
        <v>20.8</v>
      </c>
      <c r="AG8" s="9">
        <v>0</v>
      </c>
      <c r="AH8" s="9">
        <v>22.4</v>
      </c>
      <c r="AI8" s="9">
        <v>2.3</v>
      </c>
      <c r="AJ8" s="9">
        <v>126.5</v>
      </c>
      <c r="AK8" s="9">
        <v>404.1</v>
      </c>
      <c r="AL8" s="9">
        <v>238.5</v>
      </c>
      <c r="AM8" s="9">
        <v>420.5</v>
      </c>
      <c r="AN8" s="9">
        <v>84.6</v>
      </c>
      <c r="AO8" s="9">
        <v>110.1</v>
      </c>
      <c r="AP8" s="9"/>
      <c r="AQ8" s="71">
        <f aca="true" t="shared" si="1" ref="AQ8:AQ71">$P8*Q8</f>
        <v>0.21292119999999998</v>
      </c>
      <c r="AR8" s="71">
        <f aca="true" t="shared" si="2" ref="AR8:AR71">$P8*R8</f>
        <v>0</v>
      </c>
      <c r="AS8" s="71">
        <f aca="true" t="shared" si="3" ref="AS8:AS71">$P8*S8</f>
        <v>0</v>
      </c>
      <c r="AT8" s="71">
        <f aca="true" t="shared" si="4" ref="AT8:AT71">$P8*T8</f>
        <v>0.7776816999999999</v>
      </c>
      <c r="AU8" s="71">
        <f aca="true" t="shared" si="5" ref="AU8:AU71">$P8*U8</f>
        <v>0.2908192</v>
      </c>
      <c r="AV8" s="71">
        <f aca="true" t="shared" si="6" ref="AV8:AV71">$P8*V8</f>
        <v>0</v>
      </c>
      <c r="AW8" s="71">
        <f aca="true" t="shared" si="7" ref="AW8:AW71">$P8*W8</f>
        <v>0.029860899999999996</v>
      </c>
      <c r="AX8" s="71">
        <f aca="true" t="shared" si="8" ref="AX8:AX71">$P8*X8</f>
        <v>0</v>
      </c>
      <c r="AY8" s="71">
        <f aca="true" t="shared" si="9" ref="AY8:AY71">$P8*Y8</f>
        <v>2.3616077</v>
      </c>
      <c r="AZ8" s="71">
        <f aca="true" t="shared" si="10" ref="AZ8:AZ71">$P8*Z8</f>
        <v>3.8157037</v>
      </c>
      <c r="BA8" s="71">
        <f aca="true" t="shared" si="11" ref="BA8:BA71">$P8*AA8</f>
        <v>0.012983</v>
      </c>
      <c r="BB8" s="71">
        <f aca="true" t="shared" si="12" ref="BB8:BB71">$P8*AB8</f>
        <v>0.012983</v>
      </c>
      <c r="BC8" s="71">
        <f aca="true" t="shared" si="13" ref="BC8:BC71">$P8*AC8</f>
        <v>0</v>
      </c>
      <c r="BD8" s="71">
        <f aca="true" t="shared" si="14" ref="BD8:BD71">$P8*AD8</f>
        <v>0</v>
      </c>
      <c r="BE8" s="71">
        <f aca="true" t="shared" si="15" ref="BE8:BE71">$P8*AE8</f>
        <v>0.5076353</v>
      </c>
      <c r="BF8" s="71">
        <f aca="true" t="shared" si="16" ref="BF8:BF71">$P8*AF8</f>
        <v>0.2700464</v>
      </c>
      <c r="BG8" s="71">
        <f aca="true" t="shared" si="17" ref="BG8:BG71">$P8*AG8</f>
        <v>0</v>
      </c>
      <c r="BH8" s="71">
        <f aca="true" t="shared" si="18" ref="BH8:BH71">$P8*AH8</f>
        <v>0.2908192</v>
      </c>
      <c r="BI8" s="71">
        <f aca="true" t="shared" si="19" ref="BI8:BI71">$P8*AI8</f>
        <v>0.029860899999999996</v>
      </c>
      <c r="BJ8" s="71">
        <f aca="true" t="shared" si="20" ref="BJ8:BJ71">$P8*AJ8</f>
        <v>1.6423495</v>
      </c>
      <c r="BK8" s="71">
        <f aca="true" t="shared" si="21" ref="BK8:BK71">$P8*AK8</f>
        <v>5.2464303</v>
      </c>
      <c r="BL8" s="71">
        <f aca="true" t="shared" si="22" ref="BL8:BL71">$P8*AL8</f>
        <v>3.0964454999999997</v>
      </c>
      <c r="BM8" s="71">
        <f aca="true" t="shared" si="23" ref="BM8:BM71">$P8*AM8</f>
        <v>5.4593514999999995</v>
      </c>
      <c r="BN8" s="71">
        <f aca="true" t="shared" si="24" ref="BN8:BN71">$P8*AN8</f>
        <v>1.0983618</v>
      </c>
      <c r="BO8" s="71">
        <f aca="true" t="shared" si="25" ref="BO8:BO71">$P8*AO8</f>
        <v>1.4294282999999999</v>
      </c>
    </row>
    <row r="9" spans="1:67" ht="12">
      <c r="A9" s="3">
        <v>11002</v>
      </c>
      <c r="B9" s="3">
        <v>9</v>
      </c>
      <c r="C9" s="3">
        <v>0</v>
      </c>
      <c r="D9" s="3">
        <v>1</v>
      </c>
      <c r="E9" s="3">
        <v>1</v>
      </c>
      <c r="F9" s="3">
        <v>0</v>
      </c>
      <c r="G9" s="3">
        <v>2</v>
      </c>
      <c r="H9" s="3">
        <v>40</v>
      </c>
      <c r="I9" s="3" t="s">
        <v>695</v>
      </c>
      <c r="J9" s="3">
        <v>83</v>
      </c>
      <c r="K9" s="3">
        <v>2</v>
      </c>
      <c r="L9" s="3">
        <v>1</v>
      </c>
      <c r="M9" s="3">
        <v>1</v>
      </c>
      <c r="N9" s="3">
        <v>2</v>
      </c>
      <c r="O9" s="3">
        <v>0</v>
      </c>
      <c r="P9" s="3">
        <v>0.012983</v>
      </c>
      <c r="Q9" s="9">
        <v>21.4</v>
      </c>
      <c r="R9" s="9">
        <v>0</v>
      </c>
      <c r="S9" s="7">
        <v>0</v>
      </c>
      <c r="T9" s="9">
        <v>59.2</v>
      </c>
      <c r="U9" s="9">
        <v>18</v>
      </c>
      <c r="V9" s="9">
        <v>0</v>
      </c>
      <c r="W9" s="9">
        <v>16.6</v>
      </c>
      <c r="X9" s="9">
        <v>0</v>
      </c>
      <c r="Y9" s="9">
        <v>27.2</v>
      </c>
      <c r="Z9" s="9">
        <v>266.9</v>
      </c>
      <c r="AA9" s="7">
        <v>1</v>
      </c>
      <c r="AB9" s="7">
        <f t="shared" si="0"/>
        <v>1</v>
      </c>
      <c r="AC9" s="9">
        <v>0</v>
      </c>
      <c r="AD9" s="9">
        <v>0</v>
      </c>
      <c r="AE9" s="9">
        <v>44.2</v>
      </c>
      <c r="AF9" s="9">
        <v>14.6</v>
      </c>
      <c r="AG9" s="9">
        <v>0</v>
      </c>
      <c r="AH9" s="9">
        <v>17.2</v>
      </c>
      <c r="AI9" s="9">
        <v>2.3</v>
      </c>
      <c r="AJ9" s="9">
        <v>130.6</v>
      </c>
      <c r="AK9" s="9">
        <v>376.1</v>
      </c>
      <c r="AL9" s="9">
        <v>370.4</v>
      </c>
      <c r="AM9" s="9">
        <v>397.5</v>
      </c>
      <c r="AN9" s="9">
        <v>93.8</v>
      </c>
      <c r="AO9" s="9">
        <v>109.2</v>
      </c>
      <c r="AP9" s="9"/>
      <c r="AQ9" s="71">
        <f t="shared" si="1"/>
        <v>0.2778362</v>
      </c>
      <c r="AR9" s="71">
        <f t="shared" si="2"/>
        <v>0</v>
      </c>
      <c r="AS9" s="71">
        <f t="shared" si="3"/>
        <v>0</v>
      </c>
      <c r="AT9" s="71">
        <f t="shared" si="4"/>
        <v>0.7685936</v>
      </c>
      <c r="AU9" s="71">
        <f t="shared" si="5"/>
        <v>0.23369399999999999</v>
      </c>
      <c r="AV9" s="71">
        <f t="shared" si="6"/>
        <v>0</v>
      </c>
      <c r="AW9" s="71">
        <f t="shared" si="7"/>
        <v>0.2155178</v>
      </c>
      <c r="AX9" s="71">
        <f t="shared" si="8"/>
        <v>0</v>
      </c>
      <c r="AY9" s="71">
        <f t="shared" si="9"/>
        <v>0.3531376</v>
      </c>
      <c r="AZ9" s="71">
        <f t="shared" si="10"/>
        <v>3.4651626999999996</v>
      </c>
      <c r="BA9" s="71">
        <f t="shared" si="11"/>
        <v>0.012983</v>
      </c>
      <c r="BB9" s="71">
        <f t="shared" si="12"/>
        <v>0.012983</v>
      </c>
      <c r="BC9" s="71">
        <f t="shared" si="13"/>
        <v>0</v>
      </c>
      <c r="BD9" s="71">
        <f t="shared" si="14"/>
        <v>0</v>
      </c>
      <c r="BE9" s="71">
        <f t="shared" si="15"/>
        <v>0.5738486</v>
      </c>
      <c r="BF9" s="71">
        <f t="shared" si="16"/>
        <v>0.1895518</v>
      </c>
      <c r="BG9" s="71">
        <f t="shared" si="17"/>
        <v>0</v>
      </c>
      <c r="BH9" s="71">
        <f t="shared" si="18"/>
        <v>0.2233076</v>
      </c>
      <c r="BI9" s="71">
        <f t="shared" si="19"/>
        <v>0.029860899999999996</v>
      </c>
      <c r="BJ9" s="71">
        <f t="shared" si="20"/>
        <v>1.6955798</v>
      </c>
      <c r="BK9" s="71">
        <f t="shared" si="21"/>
        <v>4.8829063</v>
      </c>
      <c r="BL9" s="71">
        <f t="shared" si="22"/>
        <v>4.8089032</v>
      </c>
      <c r="BM9" s="71">
        <f t="shared" si="23"/>
        <v>5.1607425</v>
      </c>
      <c r="BN9" s="71">
        <f t="shared" si="24"/>
        <v>1.2178054</v>
      </c>
      <c r="BO9" s="71">
        <f t="shared" si="25"/>
        <v>1.4177436</v>
      </c>
    </row>
    <row r="10" spans="1:67" ht="12">
      <c r="A10" s="3">
        <v>11003</v>
      </c>
      <c r="B10" s="3">
        <v>9</v>
      </c>
      <c r="C10" s="3">
        <v>0</v>
      </c>
      <c r="D10" s="3">
        <v>1</v>
      </c>
      <c r="E10" s="3">
        <v>1</v>
      </c>
      <c r="F10" s="3">
        <v>0</v>
      </c>
      <c r="G10" s="3">
        <v>2</v>
      </c>
      <c r="H10" s="3">
        <v>40</v>
      </c>
      <c r="I10" s="3" t="s">
        <v>695</v>
      </c>
      <c r="J10" s="3">
        <v>83</v>
      </c>
      <c r="K10" s="3">
        <v>1</v>
      </c>
      <c r="L10" s="3">
        <v>1</v>
      </c>
      <c r="M10" s="3">
        <v>1</v>
      </c>
      <c r="N10" s="3">
        <v>2</v>
      </c>
      <c r="O10" s="3">
        <v>0</v>
      </c>
      <c r="P10" s="3">
        <v>0.012983</v>
      </c>
      <c r="Q10" s="9">
        <v>10.9</v>
      </c>
      <c r="R10" s="9">
        <v>0</v>
      </c>
      <c r="S10" s="7">
        <v>0</v>
      </c>
      <c r="T10" s="9">
        <v>19.1</v>
      </c>
      <c r="U10" s="9">
        <v>5.2</v>
      </c>
      <c r="V10" s="9">
        <v>0</v>
      </c>
      <c r="W10" s="9">
        <v>8.5</v>
      </c>
      <c r="X10" s="9">
        <v>0</v>
      </c>
      <c r="Y10" s="9">
        <v>74</v>
      </c>
      <c r="Z10" s="9">
        <v>97</v>
      </c>
      <c r="AA10" s="7">
        <v>1</v>
      </c>
      <c r="AB10" s="7">
        <f t="shared" si="0"/>
        <v>1</v>
      </c>
      <c r="AC10" s="9">
        <v>0.2</v>
      </c>
      <c r="AD10" s="9">
        <v>0</v>
      </c>
      <c r="AE10" s="9">
        <v>15.7</v>
      </c>
      <c r="AF10" s="9">
        <v>3.2</v>
      </c>
      <c r="AG10" s="9">
        <v>0</v>
      </c>
      <c r="AH10" s="9">
        <v>4.4</v>
      </c>
      <c r="AI10" s="9">
        <v>3.2</v>
      </c>
      <c r="AJ10" s="9">
        <v>50.8</v>
      </c>
      <c r="AK10" s="9">
        <v>136.8</v>
      </c>
      <c r="AL10" s="9">
        <v>73.8</v>
      </c>
      <c r="AM10" s="9">
        <v>147.7</v>
      </c>
      <c r="AN10" s="9">
        <v>32.8</v>
      </c>
      <c r="AO10" s="9">
        <v>39.9</v>
      </c>
      <c r="AP10" s="9"/>
      <c r="AQ10" s="71">
        <f t="shared" si="1"/>
        <v>0.1415147</v>
      </c>
      <c r="AR10" s="71">
        <f t="shared" si="2"/>
        <v>0</v>
      </c>
      <c r="AS10" s="71">
        <f t="shared" si="3"/>
        <v>0</v>
      </c>
      <c r="AT10" s="71">
        <f t="shared" si="4"/>
        <v>0.2479753</v>
      </c>
      <c r="AU10" s="71">
        <f t="shared" si="5"/>
        <v>0.0675116</v>
      </c>
      <c r="AV10" s="71">
        <f t="shared" si="6"/>
        <v>0</v>
      </c>
      <c r="AW10" s="71">
        <f t="shared" si="7"/>
        <v>0.1103555</v>
      </c>
      <c r="AX10" s="71">
        <f t="shared" si="8"/>
        <v>0</v>
      </c>
      <c r="AY10" s="71">
        <f t="shared" si="9"/>
        <v>0.960742</v>
      </c>
      <c r="AZ10" s="71">
        <f t="shared" si="10"/>
        <v>1.2593509999999999</v>
      </c>
      <c r="BA10" s="71">
        <f t="shared" si="11"/>
        <v>0.012983</v>
      </c>
      <c r="BB10" s="71">
        <f t="shared" si="12"/>
        <v>0.012983</v>
      </c>
      <c r="BC10" s="71">
        <f t="shared" si="13"/>
        <v>0.0025966</v>
      </c>
      <c r="BD10" s="71">
        <f t="shared" si="14"/>
        <v>0</v>
      </c>
      <c r="BE10" s="71">
        <f t="shared" si="15"/>
        <v>0.2038331</v>
      </c>
      <c r="BF10" s="71">
        <f t="shared" si="16"/>
        <v>0.0415456</v>
      </c>
      <c r="BG10" s="71">
        <f t="shared" si="17"/>
        <v>0</v>
      </c>
      <c r="BH10" s="71">
        <f t="shared" si="18"/>
        <v>0.0571252</v>
      </c>
      <c r="BI10" s="71">
        <f t="shared" si="19"/>
        <v>0.0415456</v>
      </c>
      <c r="BJ10" s="71">
        <f t="shared" si="20"/>
        <v>0.6595363999999999</v>
      </c>
      <c r="BK10" s="71">
        <f t="shared" si="21"/>
        <v>1.7760744000000002</v>
      </c>
      <c r="BL10" s="71">
        <f t="shared" si="22"/>
        <v>0.9581453999999999</v>
      </c>
      <c r="BM10" s="71">
        <f t="shared" si="23"/>
        <v>1.9175890999999998</v>
      </c>
      <c r="BN10" s="71">
        <f t="shared" si="24"/>
        <v>0.42584239999999995</v>
      </c>
      <c r="BO10" s="71">
        <f t="shared" si="25"/>
        <v>0.5180216999999999</v>
      </c>
    </row>
    <row r="11" spans="1:67" ht="12">
      <c r="A11" s="3">
        <v>11004</v>
      </c>
      <c r="B11" s="3">
        <v>9</v>
      </c>
      <c r="C11" s="3">
        <v>0</v>
      </c>
      <c r="D11" s="3">
        <v>1</v>
      </c>
      <c r="E11" s="3">
        <v>2</v>
      </c>
      <c r="F11" s="3">
        <v>1</v>
      </c>
      <c r="G11" s="3">
        <v>4</v>
      </c>
      <c r="H11" s="3">
        <v>91</v>
      </c>
      <c r="I11" s="3" t="s">
        <v>297</v>
      </c>
      <c r="J11" s="3">
        <v>98</v>
      </c>
      <c r="K11" s="3">
        <v>1</v>
      </c>
      <c r="L11" s="3">
        <v>1</v>
      </c>
      <c r="M11" s="3">
        <v>1</v>
      </c>
      <c r="N11" s="3">
        <v>2</v>
      </c>
      <c r="O11" s="3">
        <v>0</v>
      </c>
      <c r="P11" s="3">
        <v>0.010952</v>
      </c>
      <c r="Q11" s="9">
        <v>48.5</v>
      </c>
      <c r="R11" s="9">
        <v>0</v>
      </c>
      <c r="S11" s="7">
        <v>0</v>
      </c>
      <c r="T11" s="9">
        <v>45.6</v>
      </c>
      <c r="U11" s="9">
        <v>16</v>
      </c>
      <c r="V11" s="9">
        <v>0</v>
      </c>
      <c r="W11" s="9">
        <v>15.7</v>
      </c>
      <c r="X11" s="9">
        <v>0</v>
      </c>
      <c r="Y11" s="9">
        <v>6.2</v>
      </c>
      <c r="Z11" s="9">
        <v>146.9</v>
      </c>
      <c r="AA11" s="7">
        <v>1</v>
      </c>
      <c r="AB11" s="7">
        <f t="shared" si="0"/>
        <v>1</v>
      </c>
      <c r="AC11" s="9">
        <v>29.8</v>
      </c>
      <c r="AD11" s="9">
        <v>0</v>
      </c>
      <c r="AE11" s="9">
        <v>24.7</v>
      </c>
      <c r="AF11" s="9">
        <v>5.4</v>
      </c>
      <c r="AG11" s="9">
        <v>0</v>
      </c>
      <c r="AH11" s="9">
        <v>8.4</v>
      </c>
      <c r="AI11" s="9">
        <v>4.2</v>
      </c>
      <c r="AJ11" s="9">
        <v>145.2</v>
      </c>
      <c r="AK11" s="9">
        <v>243.7</v>
      </c>
      <c r="AL11" s="9">
        <v>286</v>
      </c>
      <c r="AM11" s="9">
        <v>292.2</v>
      </c>
      <c r="AN11" s="9">
        <v>77.3</v>
      </c>
      <c r="AO11" s="9">
        <v>96.7</v>
      </c>
      <c r="AP11" s="9"/>
      <c r="AQ11" s="71">
        <f t="shared" si="1"/>
        <v>0.531172</v>
      </c>
      <c r="AR11" s="71">
        <f t="shared" si="2"/>
        <v>0</v>
      </c>
      <c r="AS11" s="71">
        <f t="shared" si="3"/>
        <v>0</v>
      </c>
      <c r="AT11" s="71">
        <f t="shared" si="4"/>
        <v>0.4994112</v>
      </c>
      <c r="AU11" s="71">
        <f t="shared" si="5"/>
        <v>0.175232</v>
      </c>
      <c r="AV11" s="71">
        <f t="shared" si="6"/>
        <v>0</v>
      </c>
      <c r="AW11" s="71">
        <f t="shared" si="7"/>
        <v>0.1719464</v>
      </c>
      <c r="AX11" s="71">
        <f t="shared" si="8"/>
        <v>0</v>
      </c>
      <c r="AY11" s="71">
        <f t="shared" si="9"/>
        <v>0.0679024</v>
      </c>
      <c r="AZ11" s="71">
        <f t="shared" si="10"/>
        <v>1.6088488</v>
      </c>
      <c r="BA11" s="71">
        <f t="shared" si="11"/>
        <v>0.010952</v>
      </c>
      <c r="BB11" s="71">
        <f t="shared" si="12"/>
        <v>0.010952</v>
      </c>
      <c r="BC11" s="71">
        <f t="shared" si="13"/>
        <v>0.3263696</v>
      </c>
      <c r="BD11" s="71">
        <f t="shared" si="14"/>
        <v>0</v>
      </c>
      <c r="BE11" s="71">
        <f t="shared" si="15"/>
        <v>0.2705144</v>
      </c>
      <c r="BF11" s="71">
        <f t="shared" si="16"/>
        <v>0.0591408</v>
      </c>
      <c r="BG11" s="71">
        <f t="shared" si="17"/>
        <v>0</v>
      </c>
      <c r="BH11" s="71">
        <f t="shared" si="18"/>
        <v>0.0919968</v>
      </c>
      <c r="BI11" s="71">
        <f t="shared" si="19"/>
        <v>0.0459984</v>
      </c>
      <c r="BJ11" s="71">
        <f t="shared" si="20"/>
        <v>1.5902303999999998</v>
      </c>
      <c r="BK11" s="71">
        <f t="shared" si="21"/>
        <v>2.6690023999999997</v>
      </c>
      <c r="BL11" s="71">
        <f t="shared" si="22"/>
        <v>3.132272</v>
      </c>
      <c r="BM11" s="71">
        <f t="shared" si="23"/>
        <v>3.2001744</v>
      </c>
      <c r="BN11" s="71">
        <f t="shared" si="24"/>
        <v>0.8465895999999999</v>
      </c>
      <c r="BO11" s="71">
        <f t="shared" si="25"/>
        <v>1.0590584</v>
      </c>
    </row>
    <row r="12" spans="1:67" ht="12">
      <c r="A12" s="3">
        <v>11005</v>
      </c>
      <c r="B12" s="3">
        <v>9</v>
      </c>
      <c r="C12" s="3">
        <v>0</v>
      </c>
      <c r="D12" s="3">
        <v>1</v>
      </c>
      <c r="E12" s="3">
        <v>1</v>
      </c>
      <c r="F12" s="3">
        <v>0</v>
      </c>
      <c r="G12" s="3">
        <v>2</v>
      </c>
      <c r="H12" s="3">
        <v>40</v>
      </c>
      <c r="I12" s="3" t="s">
        <v>695</v>
      </c>
      <c r="J12" s="3">
        <v>83</v>
      </c>
      <c r="K12" s="3">
        <v>5</v>
      </c>
      <c r="L12" s="3">
        <v>2</v>
      </c>
      <c r="M12" s="3">
        <v>1</v>
      </c>
      <c r="N12" s="3">
        <v>2</v>
      </c>
      <c r="O12" s="3">
        <v>0</v>
      </c>
      <c r="P12" s="3">
        <v>0.012983</v>
      </c>
      <c r="Q12" s="9">
        <v>19</v>
      </c>
      <c r="R12" s="9">
        <v>0</v>
      </c>
      <c r="S12" s="7">
        <v>0</v>
      </c>
      <c r="T12" s="9">
        <v>39.6</v>
      </c>
      <c r="U12" s="9">
        <v>1.2</v>
      </c>
      <c r="V12" s="9">
        <v>0</v>
      </c>
      <c r="W12" s="9">
        <v>5.6</v>
      </c>
      <c r="X12" s="9">
        <v>0</v>
      </c>
      <c r="Y12" s="9">
        <v>22.3</v>
      </c>
      <c r="Z12" s="9">
        <v>153.5</v>
      </c>
      <c r="AA12" s="7">
        <v>1</v>
      </c>
      <c r="AB12" s="7">
        <f t="shared" si="0"/>
        <v>1</v>
      </c>
      <c r="AC12" s="9">
        <v>0</v>
      </c>
      <c r="AD12" s="9">
        <v>0</v>
      </c>
      <c r="AE12" s="9">
        <v>28.6</v>
      </c>
      <c r="AF12" s="9">
        <v>10.4</v>
      </c>
      <c r="AG12" s="9">
        <v>0</v>
      </c>
      <c r="AH12" s="9">
        <v>1.2</v>
      </c>
      <c r="AI12" s="9">
        <v>2.1</v>
      </c>
      <c r="AJ12" s="9">
        <v>86</v>
      </c>
      <c r="AK12" s="9">
        <v>220.5</v>
      </c>
      <c r="AL12" s="9">
        <v>217.2</v>
      </c>
      <c r="AM12" s="9">
        <v>239.5</v>
      </c>
      <c r="AN12" s="9">
        <v>46.4</v>
      </c>
      <c r="AO12" s="9">
        <v>67</v>
      </c>
      <c r="AP12" s="9"/>
      <c r="AQ12" s="71">
        <f t="shared" si="1"/>
        <v>0.246677</v>
      </c>
      <c r="AR12" s="71">
        <f t="shared" si="2"/>
        <v>0</v>
      </c>
      <c r="AS12" s="71">
        <f t="shared" si="3"/>
        <v>0</v>
      </c>
      <c r="AT12" s="71">
        <f t="shared" si="4"/>
        <v>0.5141268</v>
      </c>
      <c r="AU12" s="71">
        <f t="shared" si="5"/>
        <v>0.015579599999999999</v>
      </c>
      <c r="AV12" s="71">
        <f t="shared" si="6"/>
        <v>0</v>
      </c>
      <c r="AW12" s="71">
        <f t="shared" si="7"/>
        <v>0.0727048</v>
      </c>
      <c r="AX12" s="71">
        <f t="shared" si="8"/>
        <v>0</v>
      </c>
      <c r="AY12" s="71">
        <f t="shared" si="9"/>
        <v>0.2895209</v>
      </c>
      <c r="AZ12" s="71">
        <f t="shared" si="10"/>
        <v>1.9928905</v>
      </c>
      <c r="BA12" s="71">
        <f t="shared" si="11"/>
        <v>0.012983</v>
      </c>
      <c r="BB12" s="71">
        <f t="shared" si="12"/>
        <v>0.012983</v>
      </c>
      <c r="BC12" s="71">
        <f t="shared" si="13"/>
        <v>0</v>
      </c>
      <c r="BD12" s="71">
        <f t="shared" si="14"/>
        <v>0</v>
      </c>
      <c r="BE12" s="71">
        <f t="shared" si="15"/>
        <v>0.3713138</v>
      </c>
      <c r="BF12" s="71">
        <f t="shared" si="16"/>
        <v>0.1350232</v>
      </c>
      <c r="BG12" s="71">
        <f t="shared" si="17"/>
        <v>0</v>
      </c>
      <c r="BH12" s="71">
        <f t="shared" si="18"/>
        <v>0.015579599999999999</v>
      </c>
      <c r="BI12" s="71">
        <f t="shared" si="19"/>
        <v>0.0272643</v>
      </c>
      <c r="BJ12" s="71">
        <f t="shared" si="20"/>
        <v>1.116538</v>
      </c>
      <c r="BK12" s="71">
        <f t="shared" si="21"/>
        <v>2.8627515</v>
      </c>
      <c r="BL12" s="71">
        <f t="shared" si="22"/>
        <v>2.8199075999999996</v>
      </c>
      <c r="BM12" s="71">
        <f t="shared" si="23"/>
        <v>3.1094285</v>
      </c>
      <c r="BN12" s="71">
        <f t="shared" si="24"/>
        <v>0.6024111999999999</v>
      </c>
      <c r="BO12" s="71">
        <f t="shared" si="25"/>
        <v>0.869861</v>
      </c>
    </row>
    <row r="13" spans="1:67" ht="12">
      <c r="A13" s="3">
        <v>11006</v>
      </c>
      <c r="B13" s="3">
        <v>9</v>
      </c>
      <c r="C13" s="3">
        <v>0</v>
      </c>
      <c r="D13" s="3">
        <v>1</v>
      </c>
      <c r="E13" s="3">
        <v>1</v>
      </c>
      <c r="F13" s="3">
        <v>0</v>
      </c>
      <c r="G13" s="3">
        <v>4</v>
      </c>
      <c r="H13" s="3">
        <v>40</v>
      </c>
      <c r="I13" s="3" t="s">
        <v>695</v>
      </c>
      <c r="J13" s="3">
        <v>83</v>
      </c>
      <c r="K13" s="3">
        <v>3</v>
      </c>
      <c r="L13" s="3">
        <v>2</v>
      </c>
      <c r="M13" s="3">
        <v>1</v>
      </c>
      <c r="N13" s="3">
        <v>2</v>
      </c>
      <c r="O13" s="3">
        <v>0</v>
      </c>
      <c r="P13" s="3">
        <v>0.010952</v>
      </c>
      <c r="Q13" s="9">
        <v>0</v>
      </c>
      <c r="R13" s="9">
        <v>0</v>
      </c>
      <c r="S13" s="7">
        <v>0</v>
      </c>
      <c r="T13" s="9">
        <v>44.5</v>
      </c>
      <c r="U13" s="9">
        <v>1.7</v>
      </c>
      <c r="V13" s="9">
        <v>0</v>
      </c>
      <c r="W13" s="9">
        <v>5.1</v>
      </c>
      <c r="X13" s="9">
        <v>0</v>
      </c>
      <c r="Y13" s="9">
        <v>64.3</v>
      </c>
      <c r="Z13" s="9">
        <v>92.4</v>
      </c>
      <c r="AA13" s="7">
        <v>1</v>
      </c>
      <c r="AB13" s="7">
        <f t="shared" si="0"/>
        <v>1</v>
      </c>
      <c r="AC13" s="9">
        <v>0</v>
      </c>
      <c r="AD13" s="9">
        <v>0</v>
      </c>
      <c r="AE13" s="9">
        <v>31.2</v>
      </c>
      <c r="AF13" s="9">
        <v>13.2</v>
      </c>
      <c r="AG13" s="9">
        <v>0</v>
      </c>
      <c r="AH13" s="9">
        <v>1.7</v>
      </c>
      <c r="AI13" s="9">
        <v>2.1</v>
      </c>
      <c r="AJ13" s="9">
        <v>60</v>
      </c>
      <c r="AK13" s="9">
        <v>152.5</v>
      </c>
      <c r="AL13" s="9">
        <v>88.1</v>
      </c>
      <c r="AM13" s="9">
        <v>152.5</v>
      </c>
      <c r="AN13" s="9">
        <v>51.3</v>
      </c>
      <c r="AO13" s="9">
        <v>60</v>
      </c>
      <c r="AP13" s="9"/>
      <c r="AQ13" s="71">
        <f t="shared" si="1"/>
        <v>0</v>
      </c>
      <c r="AR13" s="71">
        <f t="shared" si="2"/>
        <v>0</v>
      </c>
      <c r="AS13" s="71">
        <f t="shared" si="3"/>
        <v>0</v>
      </c>
      <c r="AT13" s="71">
        <f t="shared" si="4"/>
        <v>0.487364</v>
      </c>
      <c r="AU13" s="71">
        <f t="shared" si="5"/>
        <v>0.0186184</v>
      </c>
      <c r="AV13" s="71">
        <f t="shared" si="6"/>
        <v>0</v>
      </c>
      <c r="AW13" s="71">
        <f t="shared" si="7"/>
        <v>0.055855199999999994</v>
      </c>
      <c r="AX13" s="71">
        <f t="shared" si="8"/>
        <v>0</v>
      </c>
      <c r="AY13" s="71">
        <f t="shared" si="9"/>
        <v>0.7042136</v>
      </c>
      <c r="AZ13" s="71">
        <f t="shared" si="10"/>
        <v>1.0119648</v>
      </c>
      <c r="BA13" s="71">
        <f t="shared" si="11"/>
        <v>0.010952</v>
      </c>
      <c r="BB13" s="71">
        <f t="shared" si="12"/>
        <v>0.010952</v>
      </c>
      <c r="BC13" s="71">
        <f t="shared" si="13"/>
        <v>0</v>
      </c>
      <c r="BD13" s="71">
        <f t="shared" si="14"/>
        <v>0</v>
      </c>
      <c r="BE13" s="71">
        <f t="shared" si="15"/>
        <v>0.3417024</v>
      </c>
      <c r="BF13" s="71">
        <f t="shared" si="16"/>
        <v>0.14456639999999998</v>
      </c>
      <c r="BG13" s="71">
        <f t="shared" si="17"/>
        <v>0</v>
      </c>
      <c r="BH13" s="71">
        <f t="shared" si="18"/>
        <v>0.0186184</v>
      </c>
      <c r="BI13" s="71">
        <f t="shared" si="19"/>
        <v>0.0229992</v>
      </c>
      <c r="BJ13" s="71">
        <f t="shared" si="20"/>
        <v>0.65712</v>
      </c>
      <c r="BK13" s="71">
        <f t="shared" si="21"/>
        <v>1.67018</v>
      </c>
      <c r="BL13" s="71">
        <f t="shared" si="22"/>
        <v>0.9648711999999999</v>
      </c>
      <c r="BM13" s="71">
        <f t="shared" si="23"/>
        <v>1.67018</v>
      </c>
      <c r="BN13" s="71">
        <f t="shared" si="24"/>
        <v>0.5618375999999999</v>
      </c>
      <c r="BO13" s="71">
        <f t="shared" si="25"/>
        <v>0.65712</v>
      </c>
    </row>
    <row r="14" spans="1:67" ht="12">
      <c r="A14" s="3">
        <v>11007</v>
      </c>
      <c r="B14" s="3">
        <v>9</v>
      </c>
      <c r="C14" s="3">
        <v>0</v>
      </c>
      <c r="D14" s="3">
        <v>1</v>
      </c>
      <c r="E14" s="3">
        <v>1</v>
      </c>
      <c r="F14" s="3">
        <v>0</v>
      </c>
      <c r="G14" s="3">
        <v>3</v>
      </c>
      <c r="H14" s="3">
        <v>40</v>
      </c>
      <c r="I14" s="3" t="s">
        <v>695</v>
      </c>
      <c r="J14" s="3">
        <v>83</v>
      </c>
      <c r="K14" s="3">
        <v>1</v>
      </c>
      <c r="L14" s="3">
        <v>1</v>
      </c>
      <c r="M14" s="3">
        <v>1</v>
      </c>
      <c r="N14" s="3">
        <v>2</v>
      </c>
      <c r="O14" s="3">
        <v>0</v>
      </c>
      <c r="P14" s="3">
        <v>0.008051</v>
      </c>
      <c r="Q14" s="9">
        <v>56.8</v>
      </c>
      <c r="R14" s="9">
        <v>0</v>
      </c>
      <c r="S14" s="7">
        <v>0</v>
      </c>
      <c r="T14" s="9">
        <v>10.2</v>
      </c>
      <c r="U14" s="9">
        <v>18.3</v>
      </c>
      <c r="V14" s="9">
        <v>0</v>
      </c>
      <c r="W14" s="9">
        <v>4.5</v>
      </c>
      <c r="X14" s="9">
        <v>0</v>
      </c>
      <c r="Y14" s="9">
        <v>126.1</v>
      </c>
      <c r="Z14" s="9">
        <v>162.2</v>
      </c>
      <c r="AA14" s="7">
        <v>1</v>
      </c>
      <c r="AB14" s="7">
        <f t="shared" si="0"/>
        <v>1</v>
      </c>
      <c r="AC14" s="9">
        <v>7</v>
      </c>
      <c r="AD14" s="9">
        <v>0</v>
      </c>
      <c r="AE14" s="9">
        <v>6.1</v>
      </c>
      <c r="AF14" s="9">
        <v>4.1</v>
      </c>
      <c r="AG14" s="9">
        <v>0</v>
      </c>
      <c r="AH14" s="9">
        <v>18.3</v>
      </c>
      <c r="AI14" s="9">
        <v>1.8</v>
      </c>
      <c r="AJ14" s="9">
        <v>127</v>
      </c>
      <c r="AK14" s="9">
        <v>232.5</v>
      </c>
      <c r="AL14" s="9">
        <v>163.2</v>
      </c>
      <c r="AM14" s="9">
        <v>289.3</v>
      </c>
      <c r="AN14" s="9">
        <v>33</v>
      </c>
      <c r="AO14" s="9">
        <v>70.2</v>
      </c>
      <c r="AP14" s="9"/>
      <c r="AQ14" s="71">
        <f t="shared" si="1"/>
        <v>0.4572968</v>
      </c>
      <c r="AR14" s="71">
        <f t="shared" si="2"/>
        <v>0</v>
      </c>
      <c r="AS14" s="71">
        <f t="shared" si="3"/>
        <v>0</v>
      </c>
      <c r="AT14" s="71">
        <f t="shared" si="4"/>
        <v>0.0821202</v>
      </c>
      <c r="AU14" s="71">
        <f t="shared" si="5"/>
        <v>0.14733330000000003</v>
      </c>
      <c r="AV14" s="71">
        <f t="shared" si="6"/>
        <v>0</v>
      </c>
      <c r="AW14" s="71">
        <f t="shared" si="7"/>
        <v>0.036229500000000005</v>
      </c>
      <c r="AX14" s="71">
        <f t="shared" si="8"/>
        <v>0</v>
      </c>
      <c r="AY14" s="71">
        <f t="shared" si="9"/>
        <v>1.0152311</v>
      </c>
      <c r="AZ14" s="71">
        <f t="shared" si="10"/>
        <v>1.3058722</v>
      </c>
      <c r="BA14" s="71">
        <f t="shared" si="11"/>
        <v>0.008051</v>
      </c>
      <c r="BB14" s="71">
        <f t="shared" si="12"/>
        <v>0.008051</v>
      </c>
      <c r="BC14" s="71">
        <f t="shared" si="13"/>
        <v>0.056357000000000004</v>
      </c>
      <c r="BD14" s="71">
        <f t="shared" si="14"/>
        <v>0</v>
      </c>
      <c r="BE14" s="71">
        <f t="shared" si="15"/>
        <v>0.049111100000000005</v>
      </c>
      <c r="BF14" s="71">
        <f t="shared" si="16"/>
        <v>0.0330091</v>
      </c>
      <c r="BG14" s="71">
        <f t="shared" si="17"/>
        <v>0</v>
      </c>
      <c r="BH14" s="71">
        <f t="shared" si="18"/>
        <v>0.14733330000000003</v>
      </c>
      <c r="BI14" s="71">
        <f t="shared" si="19"/>
        <v>0.014491800000000003</v>
      </c>
      <c r="BJ14" s="71">
        <f t="shared" si="20"/>
        <v>1.022477</v>
      </c>
      <c r="BK14" s="71">
        <f t="shared" si="21"/>
        <v>1.8718575000000002</v>
      </c>
      <c r="BL14" s="71">
        <f t="shared" si="22"/>
        <v>1.3139232</v>
      </c>
      <c r="BM14" s="71">
        <f t="shared" si="23"/>
        <v>2.3291543000000003</v>
      </c>
      <c r="BN14" s="71">
        <f t="shared" si="24"/>
        <v>0.265683</v>
      </c>
      <c r="BO14" s="71">
        <f t="shared" si="25"/>
        <v>0.5651802000000001</v>
      </c>
    </row>
    <row r="15" spans="1:67" ht="12">
      <c r="A15" s="3">
        <v>11008</v>
      </c>
      <c r="B15" s="3">
        <v>9</v>
      </c>
      <c r="C15" s="3">
        <v>0</v>
      </c>
      <c r="D15" s="3">
        <v>1</v>
      </c>
      <c r="E15" s="3">
        <v>1</v>
      </c>
      <c r="F15" s="3">
        <v>0</v>
      </c>
      <c r="G15" s="3">
        <v>3</v>
      </c>
      <c r="H15" s="3">
        <v>40</v>
      </c>
      <c r="I15" s="3" t="s">
        <v>695</v>
      </c>
      <c r="J15" s="3">
        <v>83</v>
      </c>
      <c r="K15" s="3">
        <v>3</v>
      </c>
      <c r="L15" s="3">
        <v>1</v>
      </c>
      <c r="M15" s="3">
        <v>2</v>
      </c>
      <c r="N15" s="3">
        <v>1</v>
      </c>
      <c r="O15" s="3">
        <v>0</v>
      </c>
      <c r="P15" s="3">
        <v>0.008051</v>
      </c>
      <c r="Q15" s="9">
        <v>0</v>
      </c>
      <c r="R15" s="9">
        <v>0</v>
      </c>
      <c r="S15" s="7">
        <v>0</v>
      </c>
      <c r="T15" s="9">
        <v>28.9</v>
      </c>
      <c r="U15" s="9">
        <v>0</v>
      </c>
      <c r="V15" s="9">
        <v>0</v>
      </c>
      <c r="W15" s="9">
        <v>2.2</v>
      </c>
      <c r="X15" s="9">
        <v>0</v>
      </c>
      <c r="Y15" s="9">
        <v>34.8</v>
      </c>
      <c r="Z15" s="9">
        <v>210.7</v>
      </c>
      <c r="AA15" s="7">
        <v>1</v>
      </c>
      <c r="AB15" s="7">
        <f t="shared" si="0"/>
        <v>1</v>
      </c>
      <c r="AC15" s="9">
        <v>0</v>
      </c>
      <c r="AD15" s="9">
        <v>0</v>
      </c>
      <c r="AE15" s="9">
        <v>17.3</v>
      </c>
      <c r="AF15" s="9">
        <v>11.5</v>
      </c>
      <c r="AG15" s="9">
        <v>0</v>
      </c>
      <c r="AH15" s="9">
        <v>0</v>
      </c>
      <c r="AI15" s="9">
        <v>0</v>
      </c>
      <c r="AJ15" s="9">
        <v>31.3</v>
      </c>
      <c r="AK15" s="9">
        <v>242.1</v>
      </c>
      <c r="AL15" s="9">
        <v>207.2</v>
      </c>
      <c r="AM15" s="9">
        <v>242.1</v>
      </c>
      <c r="AN15" s="9">
        <v>31.1</v>
      </c>
      <c r="AO15" s="9">
        <v>31.3</v>
      </c>
      <c r="AP15" s="9"/>
      <c r="AQ15" s="71">
        <f t="shared" si="1"/>
        <v>0</v>
      </c>
      <c r="AR15" s="71">
        <f t="shared" si="2"/>
        <v>0</v>
      </c>
      <c r="AS15" s="71">
        <f t="shared" si="3"/>
        <v>0</v>
      </c>
      <c r="AT15" s="71">
        <f t="shared" si="4"/>
        <v>0.23267390000000002</v>
      </c>
      <c r="AU15" s="71">
        <f t="shared" si="5"/>
        <v>0</v>
      </c>
      <c r="AV15" s="71">
        <f t="shared" si="6"/>
        <v>0</v>
      </c>
      <c r="AW15" s="71">
        <f t="shared" si="7"/>
        <v>0.017712200000000004</v>
      </c>
      <c r="AX15" s="71">
        <f t="shared" si="8"/>
        <v>0</v>
      </c>
      <c r="AY15" s="71">
        <f t="shared" si="9"/>
        <v>0.2801748</v>
      </c>
      <c r="AZ15" s="71">
        <f t="shared" si="10"/>
        <v>1.6963457000000002</v>
      </c>
      <c r="BA15" s="71">
        <f t="shared" si="11"/>
        <v>0.008051</v>
      </c>
      <c r="BB15" s="71">
        <f t="shared" si="12"/>
        <v>0.008051</v>
      </c>
      <c r="BC15" s="71">
        <f t="shared" si="13"/>
        <v>0</v>
      </c>
      <c r="BD15" s="71">
        <f t="shared" si="14"/>
        <v>0</v>
      </c>
      <c r="BE15" s="71">
        <f t="shared" si="15"/>
        <v>0.13928230000000003</v>
      </c>
      <c r="BF15" s="71">
        <f t="shared" si="16"/>
        <v>0.09258650000000002</v>
      </c>
      <c r="BG15" s="71">
        <f t="shared" si="17"/>
        <v>0</v>
      </c>
      <c r="BH15" s="71">
        <f t="shared" si="18"/>
        <v>0</v>
      </c>
      <c r="BI15" s="71">
        <f t="shared" si="19"/>
        <v>0</v>
      </c>
      <c r="BJ15" s="71">
        <f t="shared" si="20"/>
        <v>0.2519963</v>
      </c>
      <c r="BK15" s="71">
        <f t="shared" si="21"/>
        <v>1.9491471000000002</v>
      </c>
      <c r="BL15" s="71">
        <f t="shared" si="22"/>
        <v>1.6681672</v>
      </c>
      <c r="BM15" s="71">
        <f t="shared" si="23"/>
        <v>1.9491471000000002</v>
      </c>
      <c r="BN15" s="71">
        <f t="shared" si="24"/>
        <v>0.25038610000000006</v>
      </c>
      <c r="BO15" s="71">
        <f t="shared" si="25"/>
        <v>0.2519963</v>
      </c>
    </row>
    <row r="16" spans="1:67" ht="12">
      <c r="A16" s="3">
        <v>11009</v>
      </c>
      <c r="B16" s="3">
        <v>9</v>
      </c>
      <c r="C16" s="3">
        <v>0</v>
      </c>
      <c r="D16" s="3">
        <v>1</v>
      </c>
      <c r="E16" s="3">
        <v>1</v>
      </c>
      <c r="F16" s="3">
        <v>0</v>
      </c>
      <c r="G16" s="3">
        <v>3</v>
      </c>
      <c r="H16" s="3">
        <v>40</v>
      </c>
      <c r="I16" s="3" t="s">
        <v>695</v>
      </c>
      <c r="J16" s="3">
        <v>83</v>
      </c>
      <c r="K16" s="3">
        <v>1</v>
      </c>
      <c r="L16" s="3">
        <v>2</v>
      </c>
      <c r="M16" s="3">
        <v>1</v>
      </c>
      <c r="N16" s="3">
        <v>2</v>
      </c>
      <c r="O16" s="3">
        <v>0</v>
      </c>
      <c r="P16" s="3">
        <v>0.008051</v>
      </c>
      <c r="Q16" s="9">
        <v>2.6</v>
      </c>
      <c r="R16" s="9">
        <v>0</v>
      </c>
      <c r="S16" s="7">
        <v>0</v>
      </c>
      <c r="T16" s="9">
        <v>17.9</v>
      </c>
      <c r="U16" s="9">
        <v>0.3</v>
      </c>
      <c r="V16" s="9">
        <v>0</v>
      </c>
      <c r="W16" s="9">
        <v>1.1</v>
      </c>
      <c r="X16" s="9">
        <v>0</v>
      </c>
      <c r="Y16" s="9">
        <v>22</v>
      </c>
      <c r="Z16" s="9">
        <v>35.2</v>
      </c>
      <c r="AA16" s="7">
        <v>1</v>
      </c>
      <c r="AB16" s="7">
        <f t="shared" si="0"/>
        <v>1</v>
      </c>
      <c r="AC16" s="9">
        <v>0</v>
      </c>
      <c r="AD16" s="9">
        <v>0</v>
      </c>
      <c r="AE16" s="9">
        <v>14.9</v>
      </c>
      <c r="AF16" s="9">
        <v>2.9</v>
      </c>
      <c r="AG16" s="9">
        <v>0</v>
      </c>
      <c r="AH16" s="9">
        <v>0.3</v>
      </c>
      <c r="AI16" s="9">
        <v>0.7</v>
      </c>
      <c r="AJ16" s="9">
        <v>24.5</v>
      </c>
      <c r="AK16" s="9">
        <v>57.1</v>
      </c>
      <c r="AL16" s="9">
        <v>37.7</v>
      </c>
      <c r="AM16" s="9">
        <v>59.7</v>
      </c>
      <c r="AN16" s="9">
        <v>19.3</v>
      </c>
      <c r="AO16" s="9">
        <v>21.9</v>
      </c>
      <c r="AP16" s="9"/>
      <c r="AQ16" s="71">
        <f t="shared" si="1"/>
        <v>0.020932600000000003</v>
      </c>
      <c r="AR16" s="71">
        <f t="shared" si="2"/>
        <v>0</v>
      </c>
      <c r="AS16" s="71">
        <f t="shared" si="3"/>
        <v>0</v>
      </c>
      <c r="AT16" s="71">
        <f t="shared" si="4"/>
        <v>0.14411290000000002</v>
      </c>
      <c r="AU16" s="71">
        <f t="shared" si="5"/>
        <v>0.0024153</v>
      </c>
      <c r="AV16" s="71">
        <f t="shared" si="6"/>
        <v>0</v>
      </c>
      <c r="AW16" s="71">
        <f t="shared" si="7"/>
        <v>0.008856100000000002</v>
      </c>
      <c r="AX16" s="71">
        <f t="shared" si="8"/>
        <v>0</v>
      </c>
      <c r="AY16" s="71">
        <f t="shared" si="9"/>
        <v>0.17712200000000003</v>
      </c>
      <c r="AZ16" s="71">
        <f t="shared" si="10"/>
        <v>0.28339520000000007</v>
      </c>
      <c r="BA16" s="71">
        <f t="shared" si="11"/>
        <v>0.008051</v>
      </c>
      <c r="BB16" s="71">
        <f t="shared" si="12"/>
        <v>0.008051</v>
      </c>
      <c r="BC16" s="71">
        <f t="shared" si="13"/>
        <v>0</v>
      </c>
      <c r="BD16" s="71">
        <f t="shared" si="14"/>
        <v>0</v>
      </c>
      <c r="BE16" s="71">
        <f t="shared" si="15"/>
        <v>0.11995990000000002</v>
      </c>
      <c r="BF16" s="71">
        <f t="shared" si="16"/>
        <v>0.0233479</v>
      </c>
      <c r="BG16" s="71">
        <f t="shared" si="17"/>
        <v>0</v>
      </c>
      <c r="BH16" s="71">
        <f t="shared" si="18"/>
        <v>0.0024153</v>
      </c>
      <c r="BI16" s="71">
        <f t="shared" si="19"/>
        <v>0.0056357</v>
      </c>
      <c r="BJ16" s="71">
        <f t="shared" si="20"/>
        <v>0.19724950000000002</v>
      </c>
      <c r="BK16" s="71">
        <f t="shared" si="21"/>
        <v>0.45971210000000007</v>
      </c>
      <c r="BL16" s="71">
        <f t="shared" si="22"/>
        <v>0.30352270000000003</v>
      </c>
      <c r="BM16" s="71">
        <f t="shared" si="23"/>
        <v>0.4806447000000001</v>
      </c>
      <c r="BN16" s="71">
        <f t="shared" si="24"/>
        <v>0.15538430000000003</v>
      </c>
      <c r="BO16" s="71">
        <f t="shared" si="25"/>
        <v>0.1763169</v>
      </c>
    </row>
    <row r="17" spans="1:67" ht="12">
      <c r="A17" s="3">
        <v>11010</v>
      </c>
      <c r="B17" s="3">
        <v>9</v>
      </c>
      <c r="C17" s="3">
        <v>0</v>
      </c>
      <c r="D17" s="3">
        <v>1</v>
      </c>
      <c r="E17" s="3">
        <v>1</v>
      </c>
      <c r="F17" s="3">
        <v>0</v>
      </c>
      <c r="G17" s="3">
        <v>2</v>
      </c>
      <c r="H17" s="3">
        <v>40</v>
      </c>
      <c r="I17" s="3" t="s">
        <v>695</v>
      </c>
      <c r="J17" s="3">
        <v>83</v>
      </c>
      <c r="K17" s="3">
        <v>1</v>
      </c>
      <c r="L17" s="3">
        <v>2</v>
      </c>
      <c r="M17" s="3">
        <v>1</v>
      </c>
      <c r="N17" s="3">
        <v>2</v>
      </c>
      <c r="O17" s="3">
        <v>0</v>
      </c>
      <c r="P17" s="3">
        <v>0.012983</v>
      </c>
      <c r="Q17" s="9">
        <v>149.6</v>
      </c>
      <c r="R17" s="9">
        <v>0</v>
      </c>
      <c r="S17" s="7">
        <v>0</v>
      </c>
      <c r="T17" s="9">
        <v>52.2</v>
      </c>
      <c r="U17" s="9">
        <v>0</v>
      </c>
      <c r="V17" s="9">
        <v>0</v>
      </c>
      <c r="W17" s="9">
        <v>8.5</v>
      </c>
      <c r="X17" s="9">
        <v>0.5</v>
      </c>
      <c r="Y17" s="9">
        <v>5.4</v>
      </c>
      <c r="Z17" s="9">
        <v>247.7</v>
      </c>
      <c r="AA17" s="7">
        <v>1</v>
      </c>
      <c r="AB17" s="7">
        <f t="shared" si="0"/>
        <v>1</v>
      </c>
      <c r="AC17" s="9">
        <v>7</v>
      </c>
      <c r="AD17" s="9">
        <v>0</v>
      </c>
      <c r="AE17" s="9">
        <v>39.1</v>
      </c>
      <c r="AF17" s="9">
        <v>13.1</v>
      </c>
      <c r="AG17" s="9">
        <v>0</v>
      </c>
      <c r="AH17" s="9">
        <v>0</v>
      </c>
      <c r="AI17" s="9">
        <v>4.8</v>
      </c>
      <c r="AJ17" s="9">
        <v>235.7</v>
      </c>
      <c r="AK17" s="9">
        <v>333.8</v>
      </c>
      <c r="AL17" s="9">
        <v>478</v>
      </c>
      <c r="AM17" s="9">
        <v>483.4</v>
      </c>
      <c r="AN17" s="9">
        <v>61.2</v>
      </c>
      <c r="AO17" s="9">
        <v>86.1</v>
      </c>
      <c r="AP17" s="9"/>
      <c r="AQ17" s="71">
        <f t="shared" si="1"/>
        <v>1.9422567999999998</v>
      </c>
      <c r="AR17" s="71">
        <f t="shared" si="2"/>
        <v>0</v>
      </c>
      <c r="AS17" s="71">
        <f t="shared" si="3"/>
        <v>0</v>
      </c>
      <c r="AT17" s="71">
        <f t="shared" si="4"/>
        <v>0.6777126</v>
      </c>
      <c r="AU17" s="71">
        <f t="shared" si="5"/>
        <v>0</v>
      </c>
      <c r="AV17" s="71">
        <f t="shared" si="6"/>
        <v>0</v>
      </c>
      <c r="AW17" s="71">
        <f t="shared" si="7"/>
        <v>0.1103555</v>
      </c>
      <c r="AX17" s="71">
        <f t="shared" si="8"/>
        <v>0.0064915</v>
      </c>
      <c r="AY17" s="71">
        <f t="shared" si="9"/>
        <v>0.07010820000000001</v>
      </c>
      <c r="AZ17" s="71">
        <f t="shared" si="10"/>
        <v>3.2158890999999996</v>
      </c>
      <c r="BA17" s="71">
        <f t="shared" si="11"/>
        <v>0.012983</v>
      </c>
      <c r="BB17" s="71">
        <f t="shared" si="12"/>
        <v>0.012983</v>
      </c>
      <c r="BC17" s="71">
        <f t="shared" si="13"/>
        <v>0.090881</v>
      </c>
      <c r="BD17" s="71">
        <f t="shared" si="14"/>
        <v>0</v>
      </c>
      <c r="BE17" s="71">
        <f t="shared" si="15"/>
        <v>0.5076353</v>
      </c>
      <c r="BF17" s="71">
        <f t="shared" si="16"/>
        <v>0.1700773</v>
      </c>
      <c r="BG17" s="71">
        <f t="shared" si="17"/>
        <v>0</v>
      </c>
      <c r="BH17" s="71">
        <f t="shared" si="18"/>
        <v>0</v>
      </c>
      <c r="BI17" s="71">
        <f t="shared" si="19"/>
        <v>0.062318399999999996</v>
      </c>
      <c r="BJ17" s="71">
        <f t="shared" si="20"/>
        <v>3.0600931</v>
      </c>
      <c r="BK17" s="71">
        <f t="shared" si="21"/>
        <v>4.3337254000000005</v>
      </c>
      <c r="BL17" s="71">
        <f t="shared" si="22"/>
        <v>6.205874</v>
      </c>
      <c r="BM17" s="71">
        <f t="shared" si="23"/>
        <v>6.2759822</v>
      </c>
      <c r="BN17" s="71">
        <f t="shared" si="24"/>
        <v>0.7945596</v>
      </c>
      <c r="BO17" s="71">
        <f t="shared" si="25"/>
        <v>1.1178363</v>
      </c>
    </row>
    <row r="18" spans="1:67" ht="12">
      <c r="A18" s="3">
        <v>11011</v>
      </c>
      <c r="B18" s="3">
        <v>9</v>
      </c>
      <c r="C18" s="3">
        <v>0</v>
      </c>
      <c r="D18" s="3">
        <v>1</v>
      </c>
      <c r="E18" s="3">
        <v>1</v>
      </c>
      <c r="F18" s="3">
        <v>0</v>
      </c>
      <c r="G18" s="3">
        <v>3</v>
      </c>
      <c r="H18" s="3">
        <v>40</v>
      </c>
      <c r="I18" s="3" t="s">
        <v>695</v>
      </c>
      <c r="J18" s="3">
        <v>83</v>
      </c>
      <c r="K18" s="3">
        <v>1</v>
      </c>
      <c r="L18" s="3">
        <v>2</v>
      </c>
      <c r="M18" s="3">
        <v>1</v>
      </c>
      <c r="N18" s="3">
        <v>2</v>
      </c>
      <c r="O18" s="3">
        <v>0</v>
      </c>
      <c r="P18" s="3">
        <v>0.008051</v>
      </c>
      <c r="Q18" s="9">
        <v>19.3</v>
      </c>
      <c r="R18" s="9">
        <v>0</v>
      </c>
      <c r="S18" s="7">
        <v>0</v>
      </c>
      <c r="T18" s="9">
        <v>42.3</v>
      </c>
      <c r="U18" s="9">
        <v>18.6</v>
      </c>
      <c r="V18" s="9">
        <v>0</v>
      </c>
      <c r="W18" s="9">
        <v>3.8</v>
      </c>
      <c r="X18" s="9">
        <v>0</v>
      </c>
      <c r="Y18" s="9">
        <v>10.6</v>
      </c>
      <c r="Z18" s="9">
        <v>361.8</v>
      </c>
      <c r="AA18" s="7">
        <v>1</v>
      </c>
      <c r="AB18" s="7">
        <f t="shared" si="0"/>
        <v>1</v>
      </c>
      <c r="AC18" s="9">
        <v>6.4</v>
      </c>
      <c r="AD18" s="9">
        <v>0</v>
      </c>
      <c r="AE18" s="9">
        <v>25.4</v>
      </c>
      <c r="AF18" s="9">
        <v>16.6</v>
      </c>
      <c r="AG18" s="9">
        <v>0</v>
      </c>
      <c r="AH18" s="9">
        <v>18.6</v>
      </c>
      <c r="AI18" s="9">
        <v>0</v>
      </c>
      <c r="AJ18" s="9">
        <v>89.3</v>
      </c>
      <c r="AK18" s="9">
        <v>431.9</v>
      </c>
      <c r="AL18" s="9">
        <v>440.5</v>
      </c>
      <c r="AM18" s="9">
        <v>451.2</v>
      </c>
      <c r="AN18" s="9">
        <v>64.7</v>
      </c>
      <c r="AO18" s="9">
        <v>70</v>
      </c>
      <c r="AP18" s="9"/>
      <c r="AQ18" s="71">
        <f t="shared" si="1"/>
        <v>0.15538430000000003</v>
      </c>
      <c r="AR18" s="71">
        <f t="shared" si="2"/>
        <v>0</v>
      </c>
      <c r="AS18" s="71">
        <f t="shared" si="3"/>
        <v>0</v>
      </c>
      <c r="AT18" s="71">
        <f t="shared" si="4"/>
        <v>0.3405573</v>
      </c>
      <c r="AU18" s="71">
        <f t="shared" si="5"/>
        <v>0.14974860000000004</v>
      </c>
      <c r="AV18" s="71">
        <f t="shared" si="6"/>
        <v>0</v>
      </c>
      <c r="AW18" s="71">
        <f t="shared" si="7"/>
        <v>0.0305938</v>
      </c>
      <c r="AX18" s="71">
        <f t="shared" si="8"/>
        <v>0</v>
      </c>
      <c r="AY18" s="71">
        <f t="shared" si="9"/>
        <v>0.0853406</v>
      </c>
      <c r="AZ18" s="71">
        <f t="shared" si="10"/>
        <v>2.9128518000000003</v>
      </c>
      <c r="BA18" s="71">
        <f t="shared" si="11"/>
        <v>0.008051</v>
      </c>
      <c r="BB18" s="71">
        <f t="shared" si="12"/>
        <v>0.008051</v>
      </c>
      <c r="BC18" s="71">
        <f t="shared" si="13"/>
        <v>0.05152640000000001</v>
      </c>
      <c r="BD18" s="71">
        <f t="shared" si="14"/>
        <v>0</v>
      </c>
      <c r="BE18" s="71">
        <f t="shared" si="15"/>
        <v>0.20449540000000002</v>
      </c>
      <c r="BF18" s="71">
        <f t="shared" si="16"/>
        <v>0.13364660000000003</v>
      </c>
      <c r="BG18" s="71">
        <f t="shared" si="17"/>
        <v>0</v>
      </c>
      <c r="BH18" s="71">
        <f t="shared" si="18"/>
        <v>0.14974860000000004</v>
      </c>
      <c r="BI18" s="71">
        <f t="shared" si="19"/>
        <v>0</v>
      </c>
      <c r="BJ18" s="71">
        <f t="shared" si="20"/>
        <v>0.7189543</v>
      </c>
      <c r="BK18" s="71">
        <f t="shared" si="21"/>
        <v>3.4772269000000002</v>
      </c>
      <c r="BL18" s="71">
        <f t="shared" si="22"/>
        <v>3.5464655000000005</v>
      </c>
      <c r="BM18" s="71">
        <f t="shared" si="23"/>
        <v>3.6326112000000004</v>
      </c>
      <c r="BN18" s="71">
        <f t="shared" si="24"/>
        <v>0.5208997000000001</v>
      </c>
      <c r="BO18" s="71">
        <f t="shared" si="25"/>
        <v>0.56357</v>
      </c>
    </row>
    <row r="19" spans="1:67" ht="12">
      <c r="A19" s="3">
        <v>11012</v>
      </c>
      <c r="B19" s="3">
        <v>9</v>
      </c>
      <c r="C19" s="3">
        <v>0</v>
      </c>
      <c r="D19" s="3">
        <v>1</v>
      </c>
      <c r="E19" s="3">
        <v>1</v>
      </c>
      <c r="F19" s="3">
        <v>0</v>
      </c>
      <c r="G19" s="3">
        <v>2</v>
      </c>
      <c r="H19" s="3">
        <v>40</v>
      </c>
      <c r="I19" s="3" t="s">
        <v>695</v>
      </c>
      <c r="J19" s="3">
        <v>83</v>
      </c>
      <c r="K19" s="3">
        <v>2</v>
      </c>
      <c r="L19" s="3">
        <v>1</v>
      </c>
      <c r="M19" s="3">
        <v>1</v>
      </c>
      <c r="N19" s="3">
        <v>2</v>
      </c>
      <c r="O19" s="3">
        <v>0</v>
      </c>
      <c r="P19" s="3">
        <v>0.012983</v>
      </c>
      <c r="Q19" s="9">
        <v>24.2</v>
      </c>
      <c r="R19" s="9">
        <v>0</v>
      </c>
      <c r="S19" s="7">
        <v>0</v>
      </c>
      <c r="T19" s="9">
        <v>40.2</v>
      </c>
      <c r="U19" s="9">
        <v>0</v>
      </c>
      <c r="V19" s="9">
        <v>0</v>
      </c>
      <c r="W19" s="9">
        <v>26.9</v>
      </c>
      <c r="X19" s="9">
        <v>0.1</v>
      </c>
      <c r="Y19" s="9">
        <v>28.2</v>
      </c>
      <c r="Z19" s="9">
        <v>181.5</v>
      </c>
      <c r="AA19" s="7">
        <v>1</v>
      </c>
      <c r="AB19" s="7">
        <f t="shared" si="0"/>
        <v>1</v>
      </c>
      <c r="AC19" s="9">
        <v>0</v>
      </c>
      <c r="AD19" s="9">
        <v>0</v>
      </c>
      <c r="AE19" s="9">
        <v>28.5</v>
      </c>
      <c r="AF19" s="9">
        <v>11.1</v>
      </c>
      <c r="AG19" s="9">
        <v>0</v>
      </c>
      <c r="AH19" s="9">
        <v>0</v>
      </c>
      <c r="AI19" s="9">
        <v>5.5</v>
      </c>
      <c r="AJ19" s="9">
        <v>125.3</v>
      </c>
      <c r="AK19" s="9">
        <v>282.6</v>
      </c>
      <c r="AL19" s="9">
        <v>278.6</v>
      </c>
      <c r="AM19" s="9">
        <v>306.8</v>
      </c>
      <c r="AN19" s="9">
        <v>67.2</v>
      </c>
      <c r="AO19" s="9">
        <v>101.1</v>
      </c>
      <c r="AP19" s="9"/>
      <c r="AQ19" s="71">
        <f t="shared" si="1"/>
        <v>0.3141886</v>
      </c>
      <c r="AR19" s="71">
        <f t="shared" si="2"/>
        <v>0</v>
      </c>
      <c r="AS19" s="71">
        <f t="shared" si="3"/>
        <v>0</v>
      </c>
      <c r="AT19" s="71">
        <f t="shared" si="4"/>
        <v>0.5219166000000001</v>
      </c>
      <c r="AU19" s="71">
        <f t="shared" si="5"/>
        <v>0</v>
      </c>
      <c r="AV19" s="71">
        <f t="shared" si="6"/>
        <v>0</v>
      </c>
      <c r="AW19" s="71">
        <f t="shared" si="7"/>
        <v>0.34924269999999996</v>
      </c>
      <c r="AX19" s="71">
        <f t="shared" si="8"/>
        <v>0.0012983</v>
      </c>
      <c r="AY19" s="71">
        <f t="shared" si="9"/>
        <v>0.36612059999999996</v>
      </c>
      <c r="AZ19" s="71">
        <f t="shared" si="10"/>
        <v>2.3564145</v>
      </c>
      <c r="BA19" s="71">
        <f t="shared" si="11"/>
        <v>0.012983</v>
      </c>
      <c r="BB19" s="71">
        <f t="shared" si="12"/>
        <v>0.012983</v>
      </c>
      <c r="BC19" s="71">
        <f t="shared" si="13"/>
        <v>0</v>
      </c>
      <c r="BD19" s="71">
        <f t="shared" si="14"/>
        <v>0</v>
      </c>
      <c r="BE19" s="71">
        <f t="shared" si="15"/>
        <v>0.3700155</v>
      </c>
      <c r="BF19" s="71">
        <f t="shared" si="16"/>
        <v>0.1441113</v>
      </c>
      <c r="BG19" s="71">
        <f t="shared" si="17"/>
        <v>0</v>
      </c>
      <c r="BH19" s="71">
        <f t="shared" si="18"/>
        <v>0</v>
      </c>
      <c r="BI19" s="71">
        <f t="shared" si="19"/>
        <v>0.0714065</v>
      </c>
      <c r="BJ19" s="71">
        <f t="shared" si="20"/>
        <v>1.6267699</v>
      </c>
      <c r="BK19" s="71">
        <f t="shared" si="21"/>
        <v>3.6689958000000003</v>
      </c>
      <c r="BL19" s="71">
        <f t="shared" si="22"/>
        <v>3.6170638000000004</v>
      </c>
      <c r="BM19" s="71">
        <f t="shared" si="23"/>
        <v>3.9831844000000003</v>
      </c>
      <c r="BN19" s="71">
        <f t="shared" si="24"/>
        <v>0.8724576</v>
      </c>
      <c r="BO19" s="71">
        <f t="shared" si="25"/>
        <v>1.3125813</v>
      </c>
    </row>
    <row r="20" spans="1:67" ht="12">
      <c r="A20" s="3">
        <v>11013</v>
      </c>
      <c r="B20" s="3">
        <v>9</v>
      </c>
      <c r="C20" s="3">
        <v>0</v>
      </c>
      <c r="D20" s="3">
        <v>1</v>
      </c>
      <c r="E20" s="3">
        <v>1</v>
      </c>
      <c r="F20" s="3">
        <v>0</v>
      </c>
      <c r="G20" s="3">
        <v>4</v>
      </c>
      <c r="H20" s="3">
        <v>81</v>
      </c>
      <c r="I20" s="3" t="s">
        <v>620</v>
      </c>
      <c r="J20" s="3">
        <v>66</v>
      </c>
      <c r="K20" s="3">
        <v>5</v>
      </c>
      <c r="L20" s="3">
        <v>2</v>
      </c>
      <c r="M20" s="3">
        <v>1</v>
      </c>
      <c r="N20" s="3">
        <v>2</v>
      </c>
      <c r="O20" s="3">
        <v>0</v>
      </c>
      <c r="P20" s="3">
        <v>0.010952</v>
      </c>
      <c r="Q20" s="9">
        <v>10.3</v>
      </c>
      <c r="R20" s="9">
        <v>0</v>
      </c>
      <c r="S20" s="7">
        <v>0</v>
      </c>
      <c r="T20" s="9">
        <v>0.5</v>
      </c>
      <c r="U20" s="9">
        <v>0</v>
      </c>
      <c r="V20" s="9">
        <v>0.2</v>
      </c>
      <c r="W20" s="9">
        <v>5</v>
      </c>
      <c r="X20" s="9">
        <v>0</v>
      </c>
      <c r="Y20" s="9">
        <v>15.2</v>
      </c>
      <c r="Z20" s="9">
        <v>0</v>
      </c>
      <c r="AA20" s="7">
        <v>0</v>
      </c>
      <c r="AB20" s="7">
        <f t="shared" si="0"/>
        <v>0</v>
      </c>
      <c r="AC20" s="9">
        <v>0.2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4.2</v>
      </c>
      <c r="AJ20" s="9">
        <v>19.6</v>
      </c>
      <c r="AK20" s="9">
        <v>9.2</v>
      </c>
      <c r="AL20" s="9">
        <v>4.3</v>
      </c>
      <c r="AM20" s="9">
        <v>19.5</v>
      </c>
      <c r="AN20" s="9">
        <v>5.7</v>
      </c>
      <c r="AO20" s="9">
        <v>9.3</v>
      </c>
      <c r="AP20" s="9"/>
      <c r="AQ20" s="71">
        <f t="shared" si="1"/>
        <v>0.1128056</v>
      </c>
      <c r="AR20" s="71">
        <f t="shared" si="2"/>
        <v>0</v>
      </c>
      <c r="AS20" s="71">
        <f t="shared" si="3"/>
        <v>0</v>
      </c>
      <c r="AT20" s="71">
        <f t="shared" si="4"/>
        <v>0.005476</v>
      </c>
      <c r="AU20" s="71">
        <f t="shared" si="5"/>
        <v>0</v>
      </c>
      <c r="AV20" s="71">
        <f t="shared" si="6"/>
        <v>0.0021904</v>
      </c>
      <c r="AW20" s="71">
        <f t="shared" si="7"/>
        <v>0.05476</v>
      </c>
      <c r="AX20" s="71">
        <f t="shared" si="8"/>
        <v>0</v>
      </c>
      <c r="AY20" s="71">
        <f t="shared" si="9"/>
        <v>0.1664704</v>
      </c>
      <c r="AZ20" s="71">
        <f t="shared" si="10"/>
        <v>0</v>
      </c>
      <c r="BA20" s="71">
        <f t="shared" si="11"/>
        <v>0</v>
      </c>
      <c r="BB20" s="71">
        <f t="shared" si="12"/>
        <v>0</v>
      </c>
      <c r="BC20" s="71">
        <f t="shared" si="13"/>
        <v>0.0021904</v>
      </c>
      <c r="BD20" s="71">
        <f t="shared" si="14"/>
        <v>0</v>
      </c>
      <c r="BE20" s="71">
        <f t="shared" si="15"/>
        <v>0</v>
      </c>
      <c r="BF20" s="71">
        <f t="shared" si="16"/>
        <v>0</v>
      </c>
      <c r="BG20" s="71">
        <f t="shared" si="17"/>
        <v>0</v>
      </c>
      <c r="BH20" s="71">
        <f t="shared" si="18"/>
        <v>0</v>
      </c>
      <c r="BI20" s="71">
        <f t="shared" si="19"/>
        <v>0.0459984</v>
      </c>
      <c r="BJ20" s="71">
        <f t="shared" si="20"/>
        <v>0.21465920000000002</v>
      </c>
      <c r="BK20" s="71">
        <f t="shared" si="21"/>
        <v>0.1007584</v>
      </c>
      <c r="BL20" s="71">
        <f t="shared" si="22"/>
        <v>0.0470936</v>
      </c>
      <c r="BM20" s="71">
        <f t="shared" si="23"/>
        <v>0.213564</v>
      </c>
      <c r="BN20" s="71">
        <f t="shared" si="24"/>
        <v>0.0624264</v>
      </c>
      <c r="BO20" s="71">
        <f t="shared" si="25"/>
        <v>0.1018536</v>
      </c>
    </row>
    <row r="21" spans="1:67" ht="12">
      <c r="A21" s="3">
        <v>11014</v>
      </c>
      <c r="B21" s="3">
        <v>6</v>
      </c>
      <c r="C21" s="3">
        <v>0</v>
      </c>
      <c r="D21" s="3">
        <v>0</v>
      </c>
      <c r="E21" s="3">
        <v>1</v>
      </c>
      <c r="F21" s="3">
        <v>0</v>
      </c>
      <c r="G21" s="3">
        <v>2</v>
      </c>
      <c r="H21" s="3">
        <v>40</v>
      </c>
      <c r="I21" s="3" t="s">
        <v>695</v>
      </c>
      <c r="J21" s="3">
        <v>83</v>
      </c>
      <c r="K21" s="3">
        <v>2</v>
      </c>
      <c r="L21" s="3">
        <v>2</v>
      </c>
      <c r="M21" s="3">
        <v>1</v>
      </c>
      <c r="N21" s="3">
        <v>2</v>
      </c>
      <c r="O21" s="3">
        <v>0</v>
      </c>
      <c r="P21" s="3">
        <v>0.012983</v>
      </c>
      <c r="Q21" s="9">
        <v>33</v>
      </c>
      <c r="R21" s="9">
        <v>0</v>
      </c>
      <c r="S21" s="7">
        <v>0</v>
      </c>
      <c r="T21" s="9">
        <v>5.1</v>
      </c>
      <c r="U21" s="9">
        <v>3.4</v>
      </c>
      <c r="V21" s="9">
        <v>0</v>
      </c>
      <c r="W21" s="9">
        <v>17.4</v>
      </c>
      <c r="X21" s="9">
        <v>0</v>
      </c>
      <c r="Y21" s="9">
        <v>137.5</v>
      </c>
      <c r="Z21" s="9">
        <v>174.9</v>
      </c>
      <c r="AA21" s="7">
        <v>1</v>
      </c>
      <c r="AB21" s="7">
        <f t="shared" si="0"/>
        <v>0</v>
      </c>
      <c r="AC21" s="9">
        <v>0</v>
      </c>
      <c r="AD21" s="9">
        <v>0</v>
      </c>
      <c r="AE21" s="9">
        <v>0</v>
      </c>
      <c r="AF21" s="9">
        <v>5.1</v>
      </c>
      <c r="AG21" s="9">
        <v>0</v>
      </c>
      <c r="AH21" s="9">
        <v>3.4</v>
      </c>
      <c r="AI21" s="9">
        <v>3.7</v>
      </c>
      <c r="AJ21" s="9">
        <v>59</v>
      </c>
      <c r="AK21" s="9">
        <v>200.8</v>
      </c>
      <c r="AL21" s="9">
        <v>96.3</v>
      </c>
      <c r="AM21" s="9">
        <v>233.8</v>
      </c>
      <c r="AN21" s="9">
        <v>25.9</v>
      </c>
      <c r="AO21" s="9">
        <v>26</v>
      </c>
      <c r="AP21" s="9"/>
      <c r="AQ21" s="71">
        <f t="shared" si="1"/>
        <v>0.428439</v>
      </c>
      <c r="AR21" s="71">
        <f t="shared" si="2"/>
        <v>0</v>
      </c>
      <c r="AS21" s="71">
        <f t="shared" si="3"/>
        <v>0</v>
      </c>
      <c r="AT21" s="71">
        <f t="shared" si="4"/>
        <v>0.06621329999999999</v>
      </c>
      <c r="AU21" s="71">
        <f t="shared" si="5"/>
        <v>0.0441422</v>
      </c>
      <c r="AV21" s="71">
        <f t="shared" si="6"/>
        <v>0</v>
      </c>
      <c r="AW21" s="71">
        <f t="shared" si="7"/>
        <v>0.22590419999999997</v>
      </c>
      <c r="AX21" s="71">
        <f t="shared" si="8"/>
        <v>0</v>
      </c>
      <c r="AY21" s="71">
        <f t="shared" si="9"/>
        <v>1.7851625</v>
      </c>
      <c r="AZ21" s="71">
        <f t="shared" si="10"/>
        <v>2.2707267</v>
      </c>
      <c r="BA21" s="71">
        <f t="shared" si="11"/>
        <v>0.012983</v>
      </c>
      <c r="BB21" s="71">
        <f t="shared" si="12"/>
        <v>0</v>
      </c>
      <c r="BC21" s="71">
        <f t="shared" si="13"/>
        <v>0</v>
      </c>
      <c r="BD21" s="71">
        <f t="shared" si="14"/>
        <v>0</v>
      </c>
      <c r="BE21" s="71">
        <f t="shared" si="15"/>
        <v>0</v>
      </c>
      <c r="BF21" s="71">
        <f t="shared" si="16"/>
        <v>0.06621329999999999</v>
      </c>
      <c r="BG21" s="71">
        <f t="shared" si="17"/>
        <v>0</v>
      </c>
      <c r="BH21" s="71">
        <f t="shared" si="18"/>
        <v>0.0441422</v>
      </c>
      <c r="BI21" s="71">
        <f t="shared" si="19"/>
        <v>0.0480371</v>
      </c>
      <c r="BJ21" s="71">
        <f t="shared" si="20"/>
        <v>0.765997</v>
      </c>
      <c r="BK21" s="71">
        <f t="shared" si="21"/>
        <v>2.6069864000000003</v>
      </c>
      <c r="BL21" s="71">
        <f t="shared" si="22"/>
        <v>1.2502628999999998</v>
      </c>
      <c r="BM21" s="71">
        <f t="shared" si="23"/>
        <v>3.0354254000000003</v>
      </c>
      <c r="BN21" s="71">
        <f t="shared" si="24"/>
        <v>0.3362597</v>
      </c>
      <c r="BO21" s="71">
        <f t="shared" si="25"/>
        <v>0.33755799999999997</v>
      </c>
    </row>
    <row r="22" spans="1:67" ht="12">
      <c r="A22" s="3">
        <v>11015</v>
      </c>
      <c r="B22" s="3">
        <v>9</v>
      </c>
      <c r="C22" s="3">
        <v>0</v>
      </c>
      <c r="D22" s="3">
        <v>1</v>
      </c>
      <c r="E22" s="3">
        <v>1</v>
      </c>
      <c r="F22" s="3">
        <v>0</v>
      </c>
      <c r="G22" s="3">
        <v>2</v>
      </c>
      <c r="H22" s="3">
        <v>40</v>
      </c>
      <c r="I22" s="3" t="s">
        <v>695</v>
      </c>
      <c r="J22" s="3">
        <v>83</v>
      </c>
      <c r="K22" s="3">
        <v>3</v>
      </c>
      <c r="L22" s="3">
        <v>1</v>
      </c>
      <c r="M22" s="3">
        <v>1</v>
      </c>
      <c r="N22" s="3">
        <v>2</v>
      </c>
      <c r="O22" s="3">
        <v>0</v>
      </c>
      <c r="P22" s="3">
        <v>0.012983</v>
      </c>
      <c r="Q22" s="9">
        <v>6.1</v>
      </c>
      <c r="R22" s="9">
        <v>0</v>
      </c>
      <c r="S22" s="7">
        <v>0</v>
      </c>
      <c r="T22" s="9">
        <v>16.4</v>
      </c>
      <c r="U22" s="9">
        <v>3</v>
      </c>
      <c r="V22" s="9">
        <v>0</v>
      </c>
      <c r="W22" s="9">
        <v>1.1</v>
      </c>
      <c r="X22" s="9">
        <v>0.7</v>
      </c>
      <c r="Y22" s="9">
        <v>4.2</v>
      </c>
      <c r="Z22" s="9">
        <v>169.2</v>
      </c>
      <c r="AA22" s="7">
        <v>1</v>
      </c>
      <c r="AB22" s="7">
        <f t="shared" si="0"/>
        <v>1</v>
      </c>
      <c r="AC22" s="9">
        <v>0</v>
      </c>
      <c r="AD22" s="9">
        <v>0</v>
      </c>
      <c r="AE22" s="9">
        <v>8.4</v>
      </c>
      <c r="AF22" s="9">
        <v>6.7</v>
      </c>
      <c r="AG22" s="9">
        <v>0</v>
      </c>
      <c r="AH22" s="9">
        <v>1.7</v>
      </c>
      <c r="AI22" s="9">
        <v>0</v>
      </c>
      <c r="AJ22" s="9">
        <v>27.5</v>
      </c>
      <c r="AK22" s="9">
        <v>190.5</v>
      </c>
      <c r="AL22" s="9">
        <v>192.5</v>
      </c>
      <c r="AM22" s="9">
        <v>196.6</v>
      </c>
      <c r="AN22" s="9">
        <v>21.2</v>
      </c>
      <c r="AO22" s="9">
        <v>21.4</v>
      </c>
      <c r="AP22" s="9"/>
      <c r="AQ22" s="71">
        <f t="shared" si="1"/>
        <v>0.0791963</v>
      </c>
      <c r="AR22" s="71">
        <f t="shared" si="2"/>
        <v>0</v>
      </c>
      <c r="AS22" s="71">
        <f t="shared" si="3"/>
        <v>0</v>
      </c>
      <c r="AT22" s="71">
        <f t="shared" si="4"/>
        <v>0.21292119999999998</v>
      </c>
      <c r="AU22" s="71">
        <f t="shared" si="5"/>
        <v>0.038949</v>
      </c>
      <c r="AV22" s="71">
        <f t="shared" si="6"/>
        <v>0</v>
      </c>
      <c r="AW22" s="71">
        <f t="shared" si="7"/>
        <v>0.0142813</v>
      </c>
      <c r="AX22" s="71">
        <f t="shared" si="8"/>
        <v>0.0090881</v>
      </c>
      <c r="AY22" s="71">
        <f t="shared" si="9"/>
        <v>0.0545286</v>
      </c>
      <c r="AZ22" s="71">
        <f t="shared" si="10"/>
        <v>2.1967236</v>
      </c>
      <c r="BA22" s="71">
        <f t="shared" si="11"/>
        <v>0.012983</v>
      </c>
      <c r="BB22" s="71">
        <f t="shared" si="12"/>
        <v>0.012983</v>
      </c>
      <c r="BC22" s="71">
        <f t="shared" si="13"/>
        <v>0</v>
      </c>
      <c r="BD22" s="71">
        <f t="shared" si="14"/>
        <v>0</v>
      </c>
      <c r="BE22" s="71">
        <f t="shared" si="15"/>
        <v>0.1090572</v>
      </c>
      <c r="BF22" s="71">
        <f t="shared" si="16"/>
        <v>0.0869861</v>
      </c>
      <c r="BG22" s="71">
        <f t="shared" si="17"/>
        <v>0</v>
      </c>
      <c r="BH22" s="71">
        <f t="shared" si="18"/>
        <v>0.0220711</v>
      </c>
      <c r="BI22" s="71">
        <f t="shared" si="19"/>
        <v>0</v>
      </c>
      <c r="BJ22" s="71">
        <f t="shared" si="20"/>
        <v>0.3570325</v>
      </c>
      <c r="BK22" s="71">
        <f t="shared" si="21"/>
        <v>2.4732615</v>
      </c>
      <c r="BL22" s="71">
        <f t="shared" si="22"/>
        <v>2.4992275</v>
      </c>
      <c r="BM22" s="71">
        <f t="shared" si="23"/>
        <v>2.5524578</v>
      </c>
      <c r="BN22" s="71">
        <f t="shared" si="24"/>
        <v>0.2752396</v>
      </c>
      <c r="BO22" s="71">
        <f t="shared" si="25"/>
        <v>0.2778362</v>
      </c>
    </row>
    <row r="23" spans="1:67" ht="12">
      <c r="A23" s="3">
        <v>11016</v>
      </c>
      <c r="B23" s="3">
        <v>9</v>
      </c>
      <c r="C23" s="3">
        <v>0</v>
      </c>
      <c r="D23" s="3">
        <v>1</v>
      </c>
      <c r="E23" s="3">
        <v>1</v>
      </c>
      <c r="F23" s="3">
        <v>0</v>
      </c>
      <c r="G23" s="3">
        <v>4</v>
      </c>
      <c r="H23" s="3">
        <v>40</v>
      </c>
      <c r="I23" s="3" t="s">
        <v>695</v>
      </c>
      <c r="J23" s="3">
        <v>83</v>
      </c>
      <c r="K23" s="3">
        <v>1</v>
      </c>
      <c r="L23" s="3">
        <v>2</v>
      </c>
      <c r="M23" s="3">
        <v>2</v>
      </c>
      <c r="N23" s="3">
        <v>2</v>
      </c>
      <c r="O23" s="3">
        <v>0</v>
      </c>
      <c r="P23" s="3">
        <v>0.010952</v>
      </c>
      <c r="Q23" s="9">
        <v>12.8</v>
      </c>
      <c r="R23" s="9">
        <v>0</v>
      </c>
      <c r="S23" s="7">
        <v>0</v>
      </c>
      <c r="T23" s="9">
        <v>55.7</v>
      </c>
      <c r="U23" s="9">
        <v>4.1</v>
      </c>
      <c r="V23" s="9">
        <v>0</v>
      </c>
      <c r="W23" s="9">
        <v>5.7</v>
      </c>
      <c r="X23" s="9">
        <v>1.4</v>
      </c>
      <c r="Y23" s="9">
        <v>47.5</v>
      </c>
      <c r="Z23" s="9">
        <v>83.7</v>
      </c>
      <c r="AA23" s="7">
        <v>1</v>
      </c>
      <c r="AB23" s="7">
        <f t="shared" si="0"/>
        <v>1</v>
      </c>
      <c r="AC23" s="9">
        <v>0</v>
      </c>
      <c r="AD23" s="9">
        <v>0</v>
      </c>
      <c r="AE23" s="9">
        <v>35.4</v>
      </c>
      <c r="AF23" s="9">
        <v>20.1</v>
      </c>
      <c r="AG23" s="9">
        <v>0</v>
      </c>
      <c r="AH23" s="9">
        <v>3.4</v>
      </c>
      <c r="AI23" s="9">
        <v>3.8</v>
      </c>
      <c r="AJ23" s="9">
        <v>80.8</v>
      </c>
      <c r="AK23" s="9">
        <v>151.7</v>
      </c>
      <c r="AL23" s="9">
        <v>117.1</v>
      </c>
      <c r="AM23" s="9">
        <v>164.5</v>
      </c>
      <c r="AN23" s="9">
        <v>66.9</v>
      </c>
      <c r="AO23" s="9">
        <v>68</v>
      </c>
      <c r="AP23" s="9"/>
      <c r="AQ23" s="71">
        <f t="shared" si="1"/>
        <v>0.1401856</v>
      </c>
      <c r="AR23" s="71">
        <f t="shared" si="2"/>
        <v>0</v>
      </c>
      <c r="AS23" s="71">
        <f t="shared" si="3"/>
        <v>0</v>
      </c>
      <c r="AT23" s="71">
        <f t="shared" si="4"/>
        <v>0.6100264000000001</v>
      </c>
      <c r="AU23" s="71">
        <f t="shared" si="5"/>
        <v>0.0449032</v>
      </c>
      <c r="AV23" s="71">
        <f t="shared" si="6"/>
        <v>0</v>
      </c>
      <c r="AW23" s="71">
        <f t="shared" si="7"/>
        <v>0.0624264</v>
      </c>
      <c r="AX23" s="71">
        <f t="shared" si="8"/>
        <v>0.015332799999999999</v>
      </c>
      <c r="AY23" s="71">
        <f t="shared" si="9"/>
        <v>0.52022</v>
      </c>
      <c r="AZ23" s="71">
        <f t="shared" si="10"/>
        <v>0.9166824</v>
      </c>
      <c r="BA23" s="71">
        <f t="shared" si="11"/>
        <v>0.010952</v>
      </c>
      <c r="BB23" s="71">
        <f t="shared" si="12"/>
        <v>0.010952</v>
      </c>
      <c r="BC23" s="71">
        <f t="shared" si="13"/>
        <v>0</v>
      </c>
      <c r="BD23" s="71">
        <f t="shared" si="14"/>
        <v>0</v>
      </c>
      <c r="BE23" s="71">
        <f t="shared" si="15"/>
        <v>0.38770079999999996</v>
      </c>
      <c r="BF23" s="71">
        <f t="shared" si="16"/>
        <v>0.2201352</v>
      </c>
      <c r="BG23" s="71">
        <f t="shared" si="17"/>
        <v>0</v>
      </c>
      <c r="BH23" s="71">
        <f t="shared" si="18"/>
        <v>0.0372368</v>
      </c>
      <c r="BI23" s="71">
        <f t="shared" si="19"/>
        <v>0.0416176</v>
      </c>
      <c r="BJ23" s="71">
        <f t="shared" si="20"/>
        <v>0.8849216</v>
      </c>
      <c r="BK23" s="71">
        <f t="shared" si="21"/>
        <v>1.6614183999999999</v>
      </c>
      <c r="BL23" s="71">
        <f t="shared" si="22"/>
        <v>1.2824791999999998</v>
      </c>
      <c r="BM23" s="71">
        <f t="shared" si="23"/>
        <v>1.801604</v>
      </c>
      <c r="BN23" s="71">
        <f t="shared" si="24"/>
        <v>0.7326888</v>
      </c>
      <c r="BO23" s="71">
        <f t="shared" si="25"/>
        <v>0.744736</v>
      </c>
    </row>
    <row r="24" spans="1:67" ht="12">
      <c r="A24" s="3">
        <v>11017</v>
      </c>
      <c r="B24" s="3">
        <v>9</v>
      </c>
      <c r="C24" s="3">
        <v>0</v>
      </c>
      <c r="D24" s="3">
        <v>1</v>
      </c>
      <c r="E24" s="3">
        <v>1</v>
      </c>
      <c r="F24" s="3">
        <v>0</v>
      </c>
      <c r="G24" s="3">
        <v>3</v>
      </c>
      <c r="H24" s="3">
        <v>40</v>
      </c>
      <c r="I24" s="3" t="s">
        <v>695</v>
      </c>
      <c r="J24" s="3">
        <v>83</v>
      </c>
      <c r="K24" s="3">
        <v>3</v>
      </c>
      <c r="L24" s="3">
        <v>1</v>
      </c>
      <c r="M24" s="3">
        <v>1</v>
      </c>
      <c r="N24" s="3">
        <v>2</v>
      </c>
      <c r="O24" s="3">
        <v>0</v>
      </c>
      <c r="P24" s="3">
        <v>0.008051</v>
      </c>
      <c r="Q24" s="9">
        <v>196.3</v>
      </c>
      <c r="R24" s="9">
        <v>23.5</v>
      </c>
      <c r="S24" s="7">
        <v>1</v>
      </c>
      <c r="T24" s="9">
        <v>18.8</v>
      </c>
      <c r="U24" s="9">
        <v>22.9</v>
      </c>
      <c r="V24" s="9">
        <v>0</v>
      </c>
      <c r="W24" s="9">
        <v>47.7</v>
      </c>
      <c r="X24" s="9">
        <v>0.8</v>
      </c>
      <c r="Y24" s="9">
        <v>140.1</v>
      </c>
      <c r="Z24" s="9">
        <v>257</v>
      </c>
      <c r="AA24" s="7">
        <v>1</v>
      </c>
      <c r="AB24" s="7">
        <f t="shared" si="0"/>
        <v>1</v>
      </c>
      <c r="AC24" s="9">
        <v>14.3</v>
      </c>
      <c r="AD24" s="9">
        <v>0</v>
      </c>
      <c r="AE24" s="9">
        <v>7.5</v>
      </c>
      <c r="AF24" s="9">
        <v>11.3</v>
      </c>
      <c r="AG24" s="9">
        <v>0</v>
      </c>
      <c r="AH24" s="9">
        <v>22.2</v>
      </c>
      <c r="AI24" s="9">
        <v>8.8</v>
      </c>
      <c r="AJ24" s="9">
        <v>319.2</v>
      </c>
      <c r="AK24" s="9">
        <v>379.9</v>
      </c>
      <c r="AL24" s="9">
        <v>436.1</v>
      </c>
      <c r="AM24" s="9">
        <v>576.2</v>
      </c>
      <c r="AN24" s="9">
        <v>113.7</v>
      </c>
      <c r="AO24" s="9">
        <v>122.9</v>
      </c>
      <c r="AP24" s="9"/>
      <c r="AQ24" s="71">
        <f t="shared" si="1"/>
        <v>1.5804113000000002</v>
      </c>
      <c r="AR24" s="71">
        <f t="shared" si="2"/>
        <v>0.18919850000000002</v>
      </c>
      <c r="AS24" s="71">
        <f t="shared" si="3"/>
        <v>0.008051</v>
      </c>
      <c r="AT24" s="71">
        <f t="shared" si="4"/>
        <v>0.15135880000000002</v>
      </c>
      <c r="AU24" s="71">
        <f t="shared" si="5"/>
        <v>0.1843679</v>
      </c>
      <c r="AV24" s="71">
        <f t="shared" si="6"/>
        <v>0</v>
      </c>
      <c r="AW24" s="71">
        <f t="shared" si="7"/>
        <v>0.38403270000000006</v>
      </c>
      <c r="AX24" s="71">
        <f t="shared" si="8"/>
        <v>0.006440800000000001</v>
      </c>
      <c r="AY24" s="71">
        <f t="shared" si="9"/>
        <v>1.1279451</v>
      </c>
      <c r="AZ24" s="71">
        <f t="shared" si="10"/>
        <v>2.0691070000000003</v>
      </c>
      <c r="BA24" s="71">
        <f t="shared" si="11"/>
        <v>0.008051</v>
      </c>
      <c r="BB24" s="71">
        <f t="shared" si="12"/>
        <v>0.008051</v>
      </c>
      <c r="BC24" s="71">
        <f t="shared" si="13"/>
        <v>0.11512930000000002</v>
      </c>
      <c r="BD24" s="71">
        <f t="shared" si="14"/>
        <v>0</v>
      </c>
      <c r="BE24" s="71">
        <f t="shared" si="15"/>
        <v>0.060382500000000006</v>
      </c>
      <c r="BF24" s="71">
        <f t="shared" si="16"/>
        <v>0.09097630000000001</v>
      </c>
      <c r="BG24" s="71">
        <f t="shared" si="17"/>
        <v>0</v>
      </c>
      <c r="BH24" s="71">
        <f t="shared" si="18"/>
        <v>0.1787322</v>
      </c>
      <c r="BI24" s="71">
        <f t="shared" si="19"/>
        <v>0.07084880000000002</v>
      </c>
      <c r="BJ24" s="71">
        <f t="shared" si="20"/>
        <v>2.5698792000000004</v>
      </c>
      <c r="BK24" s="71">
        <f t="shared" si="21"/>
        <v>3.0585749</v>
      </c>
      <c r="BL24" s="71">
        <f t="shared" si="22"/>
        <v>3.5110411000000004</v>
      </c>
      <c r="BM24" s="71">
        <f t="shared" si="23"/>
        <v>4.638986200000001</v>
      </c>
      <c r="BN24" s="71">
        <f t="shared" si="24"/>
        <v>0.9153987000000001</v>
      </c>
      <c r="BO24" s="71">
        <f t="shared" si="25"/>
        <v>0.9894679000000002</v>
      </c>
    </row>
    <row r="25" spans="1:67" ht="12">
      <c r="A25" s="3">
        <v>11018</v>
      </c>
      <c r="B25" s="3">
        <v>9</v>
      </c>
      <c r="C25" s="3">
        <v>0</v>
      </c>
      <c r="D25" s="3">
        <v>1</v>
      </c>
      <c r="E25" s="3">
        <v>1</v>
      </c>
      <c r="F25" s="3">
        <v>0</v>
      </c>
      <c r="G25" s="3">
        <v>3</v>
      </c>
      <c r="H25" s="3">
        <v>44</v>
      </c>
      <c r="I25" s="3" t="s">
        <v>529</v>
      </c>
      <c r="J25" s="3">
        <v>82</v>
      </c>
      <c r="K25" s="3">
        <v>1</v>
      </c>
      <c r="L25" s="3">
        <v>1</v>
      </c>
      <c r="M25" s="3">
        <v>1</v>
      </c>
      <c r="N25" s="3">
        <v>2</v>
      </c>
      <c r="O25" s="3">
        <v>0</v>
      </c>
      <c r="P25" s="3">
        <v>0.008051</v>
      </c>
      <c r="Q25" s="9">
        <v>0</v>
      </c>
      <c r="R25" s="9">
        <v>0</v>
      </c>
      <c r="S25" s="7">
        <v>0</v>
      </c>
      <c r="T25" s="9">
        <v>39.7</v>
      </c>
      <c r="U25" s="9">
        <v>37.5</v>
      </c>
      <c r="V25" s="9">
        <v>0.3</v>
      </c>
      <c r="W25" s="9">
        <v>6.5</v>
      </c>
      <c r="X25" s="9">
        <v>0</v>
      </c>
      <c r="Y25" s="9">
        <v>160.9</v>
      </c>
      <c r="Z25" s="9">
        <v>446.8</v>
      </c>
      <c r="AA25" s="7">
        <v>1</v>
      </c>
      <c r="AB25" s="7">
        <f t="shared" si="0"/>
        <v>1</v>
      </c>
      <c r="AC25" s="9">
        <v>0</v>
      </c>
      <c r="AD25" s="9">
        <v>0</v>
      </c>
      <c r="AE25" s="9">
        <v>24.5</v>
      </c>
      <c r="AF25" s="9">
        <v>14.7</v>
      </c>
      <c r="AG25" s="9">
        <v>0.4</v>
      </c>
      <c r="AH25" s="9">
        <v>37.5</v>
      </c>
      <c r="AI25" s="9">
        <v>0</v>
      </c>
      <c r="AJ25" s="9">
        <v>103.9</v>
      </c>
      <c r="AK25" s="9">
        <v>550.8</v>
      </c>
      <c r="AL25" s="9">
        <v>389.9</v>
      </c>
      <c r="AM25" s="9">
        <v>550.8</v>
      </c>
      <c r="AN25" s="9">
        <v>84</v>
      </c>
      <c r="AO25" s="9">
        <v>103.9</v>
      </c>
      <c r="AP25" s="9"/>
      <c r="AQ25" s="71">
        <f t="shared" si="1"/>
        <v>0</v>
      </c>
      <c r="AR25" s="71">
        <f t="shared" si="2"/>
        <v>0</v>
      </c>
      <c r="AS25" s="71">
        <f t="shared" si="3"/>
        <v>0</v>
      </c>
      <c r="AT25" s="71">
        <f t="shared" si="4"/>
        <v>0.31962470000000004</v>
      </c>
      <c r="AU25" s="71">
        <f t="shared" si="5"/>
        <v>0.30191250000000003</v>
      </c>
      <c r="AV25" s="71">
        <f t="shared" si="6"/>
        <v>0.0024153</v>
      </c>
      <c r="AW25" s="71">
        <f t="shared" si="7"/>
        <v>0.0523315</v>
      </c>
      <c r="AX25" s="71">
        <f t="shared" si="8"/>
        <v>0</v>
      </c>
      <c r="AY25" s="71">
        <f t="shared" si="9"/>
        <v>1.2954059000000002</v>
      </c>
      <c r="AZ25" s="71">
        <f t="shared" si="10"/>
        <v>3.5971868000000007</v>
      </c>
      <c r="BA25" s="71">
        <f t="shared" si="11"/>
        <v>0.008051</v>
      </c>
      <c r="BB25" s="71">
        <f t="shared" si="12"/>
        <v>0.008051</v>
      </c>
      <c r="BC25" s="71">
        <f t="shared" si="13"/>
        <v>0</v>
      </c>
      <c r="BD25" s="71">
        <f t="shared" si="14"/>
        <v>0</v>
      </c>
      <c r="BE25" s="71">
        <f t="shared" si="15"/>
        <v>0.19724950000000002</v>
      </c>
      <c r="BF25" s="71">
        <f t="shared" si="16"/>
        <v>0.1183497</v>
      </c>
      <c r="BG25" s="71">
        <f t="shared" si="17"/>
        <v>0.0032204000000000004</v>
      </c>
      <c r="BH25" s="71">
        <f t="shared" si="18"/>
        <v>0.30191250000000003</v>
      </c>
      <c r="BI25" s="71">
        <f t="shared" si="19"/>
        <v>0</v>
      </c>
      <c r="BJ25" s="71">
        <f t="shared" si="20"/>
        <v>0.8364989000000002</v>
      </c>
      <c r="BK25" s="71">
        <f t="shared" si="21"/>
        <v>4.4344908</v>
      </c>
      <c r="BL25" s="71">
        <f t="shared" si="22"/>
        <v>3.1390849000000003</v>
      </c>
      <c r="BM25" s="71">
        <f t="shared" si="23"/>
        <v>4.4344908</v>
      </c>
      <c r="BN25" s="71">
        <f t="shared" si="24"/>
        <v>0.6762840000000001</v>
      </c>
      <c r="BO25" s="71">
        <f t="shared" si="25"/>
        <v>0.8364989000000002</v>
      </c>
    </row>
    <row r="26" spans="1:67" ht="12">
      <c r="A26" s="3">
        <v>11019</v>
      </c>
      <c r="B26" s="3">
        <v>9</v>
      </c>
      <c r="C26" s="3">
        <v>0</v>
      </c>
      <c r="D26" s="3">
        <v>1</v>
      </c>
      <c r="E26" s="3">
        <v>1</v>
      </c>
      <c r="F26" s="3">
        <v>0</v>
      </c>
      <c r="G26" s="3">
        <v>3</v>
      </c>
      <c r="H26" s="3">
        <v>40</v>
      </c>
      <c r="I26" s="3" t="s">
        <v>695</v>
      </c>
      <c r="J26" s="3">
        <v>83</v>
      </c>
      <c r="K26" s="3">
        <v>4</v>
      </c>
      <c r="L26" s="3">
        <v>1</v>
      </c>
      <c r="M26" s="3">
        <v>1</v>
      </c>
      <c r="N26" s="3">
        <v>2</v>
      </c>
      <c r="O26" s="3">
        <v>0</v>
      </c>
      <c r="P26" s="3">
        <v>0.008051</v>
      </c>
      <c r="Q26" s="9">
        <v>275.4</v>
      </c>
      <c r="R26" s="9">
        <v>0</v>
      </c>
      <c r="S26" s="7">
        <v>0</v>
      </c>
      <c r="T26" s="9">
        <v>0</v>
      </c>
      <c r="U26" s="9">
        <v>0</v>
      </c>
      <c r="V26" s="9">
        <v>0</v>
      </c>
      <c r="W26" s="9">
        <v>8.1</v>
      </c>
      <c r="X26" s="9">
        <v>0</v>
      </c>
      <c r="Y26" s="9">
        <v>5.1</v>
      </c>
      <c r="Z26" s="9">
        <v>0</v>
      </c>
      <c r="AA26" s="7">
        <v>0</v>
      </c>
      <c r="AB26" s="7">
        <f t="shared" si="0"/>
        <v>0</v>
      </c>
      <c r="AC26" s="9">
        <v>7.8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4.1</v>
      </c>
      <c r="AJ26" s="9">
        <v>286.8</v>
      </c>
      <c r="AK26" s="9">
        <v>11.4</v>
      </c>
      <c r="AL26" s="9">
        <v>281.7</v>
      </c>
      <c r="AM26" s="9">
        <v>286.8</v>
      </c>
      <c r="AN26" s="9">
        <v>8.1</v>
      </c>
      <c r="AO26" s="9">
        <v>11.4</v>
      </c>
      <c r="AP26" s="9"/>
      <c r="AQ26" s="71">
        <f t="shared" si="1"/>
        <v>2.2172454</v>
      </c>
      <c r="AR26" s="71">
        <f t="shared" si="2"/>
        <v>0</v>
      </c>
      <c r="AS26" s="71">
        <f t="shared" si="3"/>
        <v>0</v>
      </c>
      <c r="AT26" s="71">
        <f t="shared" si="4"/>
        <v>0</v>
      </c>
      <c r="AU26" s="71">
        <f t="shared" si="5"/>
        <v>0</v>
      </c>
      <c r="AV26" s="71">
        <f t="shared" si="6"/>
        <v>0</v>
      </c>
      <c r="AW26" s="71">
        <f t="shared" si="7"/>
        <v>0.06521310000000001</v>
      </c>
      <c r="AX26" s="71">
        <f t="shared" si="8"/>
        <v>0</v>
      </c>
      <c r="AY26" s="71">
        <f t="shared" si="9"/>
        <v>0.0410601</v>
      </c>
      <c r="AZ26" s="71">
        <f t="shared" si="10"/>
        <v>0</v>
      </c>
      <c r="BA26" s="71">
        <f t="shared" si="11"/>
        <v>0</v>
      </c>
      <c r="BB26" s="71">
        <f t="shared" si="12"/>
        <v>0</v>
      </c>
      <c r="BC26" s="71">
        <f t="shared" si="13"/>
        <v>0.0627978</v>
      </c>
      <c r="BD26" s="71">
        <f t="shared" si="14"/>
        <v>0</v>
      </c>
      <c r="BE26" s="71">
        <f t="shared" si="15"/>
        <v>0</v>
      </c>
      <c r="BF26" s="71">
        <f t="shared" si="16"/>
        <v>0</v>
      </c>
      <c r="BG26" s="71">
        <f t="shared" si="17"/>
        <v>0</v>
      </c>
      <c r="BH26" s="71">
        <f t="shared" si="18"/>
        <v>0</v>
      </c>
      <c r="BI26" s="71">
        <f t="shared" si="19"/>
        <v>0.0330091</v>
      </c>
      <c r="BJ26" s="71">
        <f t="shared" si="20"/>
        <v>2.3090268000000003</v>
      </c>
      <c r="BK26" s="71">
        <f t="shared" si="21"/>
        <v>0.09178140000000001</v>
      </c>
      <c r="BL26" s="71">
        <f t="shared" si="22"/>
        <v>2.2679667</v>
      </c>
      <c r="BM26" s="71">
        <f t="shared" si="23"/>
        <v>2.3090268000000003</v>
      </c>
      <c r="BN26" s="71">
        <f t="shared" si="24"/>
        <v>0.06521310000000001</v>
      </c>
      <c r="BO26" s="71">
        <f t="shared" si="25"/>
        <v>0.09178140000000001</v>
      </c>
    </row>
    <row r="27" spans="1:67" ht="12">
      <c r="A27" s="3">
        <v>11020</v>
      </c>
      <c r="B27" s="3">
        <v>9</v>
      </c>
      <c r="C27" s="3">
        <v>0</v>
      </c>
      <c r="D27" s="3">
        <v>1</v>
      </c>
      <c r="E27" s="3">
        <v>1</v>
      </c>
      <c r="F27" s="3">
        <v>0</v>
      </c>
      <c r="G27" s="3">
        <v>2</v>
      </c>
      <c r="H27" s="3">
        <v>42</v>
      </c>
      <c r="I27" s="3" t="s">
        <v>629</v>
      </c>
      <c r="J27" s="3">
        <v>82</v>
      </c>
      <c r="K27" s="3">
        <v>1</v>
      </c>
      <c r="L27" s="3">
        <v>1</v>
      </c>
      <c r="M27" s="3">
        <v>1</v>
      </c>
      <c r="N27" s="3">
        <v>2</v>
      </c>
      <c r="O27" s="3">
        <v>0</v>
      </c>
      <c r="P27" s="3">
        <v>0.012983</v>
      </c>
      <c r="Q27" s="9">
        <v>21.6</v>
      </c>
      <c r="R27" s="9">
        <v>0</v>
      </c>
      <c r="S27" s="7">
        <v>0</v>
      </c>
      <c r="T27" s="9">
        <v>45.8</v>
      </c>
      <c r="U27" s="9">
        <v>19.1</v>
      </c>
      <c r="V27" s="9">
        <v>0</v>
      </c>
      <c r="W27" s="9">
        <v>12.3</v>
      </c>
      <c r="X27" s="9">
        <v>0</v>
      </c>
      <c r="Y27" s="9">
        <v>17.3</v>
      </c>
      <c r="Z27" s="9">
        <v>352.7</v>
      </c>
      <c r="AA27" s="7">
        <v>1</v>
      </c>
      <c r="AB27" s="7">
        <f t="shared" si="0"/>
        <v>1</v>
      </c>
      <c r="AC27" s="9">
        <v>6.3</v>
      </c>
      <c r="AD27" s="9">
        <v>0</v>
      </c>
      <c r="AE27" s="9">
        <v>31.9</v>
      </c>
      <c r="AF27" s="9">
        <v>8.4</v>
      </c>
      <c r="AG27" s="9">
        <v>5.5</v>
      </c>
      <c r="AH27" s="9">
        <v>19.1</v>
      </c>
      <c r="AI27" s="9">
        <v>1.4</v>
      </c>
      <c r="AJ27" s="9">
        <v>114.8</v>
      </c>
      <c r="AK27" s="9">
        <v>445.9</v>
      </c>
      <c r="AL27" s="9">
        <v>450.3</v>
      </c>
      <c r="AM27" s="9">
        <v>467.5</v>
      </c>
      <c r="AN27" s="9">
        <v>77.2</v>
      </c>
      <c r="AO27" s="9">
        <v>93.2</v>
      </c>
      <c r="AP27" s="9"/>
      <c r="AQ27" s="71">
        <f t="shared" si="1"/>
        <v>0.28043280000000004</v>
      </c>
      <c r="AR27" s="71">
        <f t="shared" si="2"/>
        <v>0</v>
      </c>
      <c r="AS27" s="71">
        <f t="shared" si="3"/>
        <v>0</v>
      </c>
      <c r="AT27" s="71">
        <f t="shared" si="4"/>
        <v>0.5946214</v>
      </c>
      <c r="AU27" s="71">
        <f t="shared" si="5"/>
        <v>0.2479753</v>
      </c>
      <c r="AV27" s="71">
        <f t="shared" si="6"/>
        <v>0</v>
      </c>
      <c r="AW27" s="71">
        <f t="shared" si="7"/>
        <v>0.1596909</v>
      </c>
      <c r="AX27" s="71">
        <f t="shared" si="8"/>
        <v>0</v>
      </c>
      <c r="AY27" s="71">
        <f t="shared" si="9"/>
        <v>0.2246059</v>
      </c>
      <c r="AZ27" s="71">
        <f t="shared" si="10"/>
        <v>4.5791040999999995</v>
      </c>
      <c r="BA27" s="71">
        <f t="shared" si="11"/>
        <v>0.012983</v>
      </c>
      <c r="BB27" s="71">
        <f t="shared" si="12"/>
        <v>0.012983</v>
      </c>
      <c r="BC27" s="71">
        <f t="shared" si="13"/>
        <v>0.0817929</v>
      </c>
      <c r="BD27" s="71">
        <f t="shared" si="14"/>
        <v>0</v>
      </c>
      <c r="BE27" s="71">
        <f t="shared" si="15"/>
        <v>0.41415769999999996</v>
      </c>
      <c r="BF27" s="71">
        <f t="shared" si="16"/>
        <v>0.1090572</v>
      </c>
      <c r="BG27" s="71">
        <f t="shared" si="17"/>
        <v>0.0714065</v>
      </c>
      <c r="BH27" s="71">
        <f t="shared" si="18"/>
        <v>0.2479753</v>
      </c>
      <c r="BI27" s="71">
        <f t="shared" si="19"/>
        <v>0.0181762</v>
      </c>
      <c r="BJ27" s="71">
        <f t="shared" si="20"/>
        <v>1.4904484</v>
      </c>
      <c r="BK27" s="71">
        <f t="shared" si="21"/>
        <v>5.7891197</v>
      </c>
      <c r="BL27" s="71">
        <f t="shared" si="22"/>
        <v>5.8462449</v>
      </c>
      <c r="BM27" s="71">
        <f t="shared" si="23"/>
        <v>6.0695524999999995</v>
      </c>
      <c r="BN27" s="71">
        <f t="shared" si="24"/>
        <v>1.0022876</v>
      </c>
      <c r="BO27" s="71">
        <f t="shared" si="25"/>
        <v>1.2100156</v>
      </c>
    </row>
    <row r="28" spans="1:67" ht="12">
      <c r="A28" s="3">
        <v>11021</v>
      </c>
      <c r="B28" s="3">
        <v>9</v>
      </c>
      <c r="C28" s="3">
        <v>0</v>
      </c>
      <c r="D28" s="3">
        <v>1</v>
      </c>
      <c r="E28" s="3">
        <v>1</v>
      </c>
      <c r="F28" s="3">
        <v>0</v>
      </c>
      <c r="G28" s="3">
        <v>2</v>
      </c>
      <c r="H28" s="3">
        <v>40</v>
      </c>
      <c r="I28" s="3" t="s">
        <v>695</v>
      </c>
      <c r="J28" s="3">
        <v>83</v>
      </c>
      <c r="K28" s="3">
        <v>3</v>
      </c>
      <c r="L28" s="3">
        <v>1</v>
      </c>
      <c r="M28" s="3">
        <v>1</v>
      </c>
      <c r="N28" s="3">
        <v>2</v>
      </c>
      <c r="O28" s="3">
        <v>0</v>
      </c>
      <c r="P28" s="3">
        <v>0.012983</v>
      </c>
      <c r="Q28" s="9">
        <v>84</v>
      </c>
      <c r="R28" s="9">
        <v>0</v>
      </c>
      <c r="S28" s="7">
        <v>0</v>
      </c>
      <c r="T28" s="9">
        <v>28.8</v>
      </c>
      <c r="U28" s="9">
        <v>3.4</v>
      </c>
      <c r="V28" s="9">
        <v>0</v>
      </c>
      <c r="W28" s="9">
        <v>3</v>
      </c>
      <c r="X28" s="9">
        <v>0</v>
      </c>
      <c r="Y28" s="9">
        <v>0.2</v>
      </c>
      <c r="Z28" s="9">
        <v>188.2</v>
      </c>
      <c r="AA28" s="7">
        <v>1</v>
      </c>
      <c r="AB28" s="7">
        <f t="shared" si="0"/>
        <v>1</v>
      </c>
      <c r="AC28" s="9">
        <v>19.4</v>
      </c>
      <c r="AD28" s="9">
        <v>0</v>
      </c>
      <c r="AE28" s="9">
        <v>24.6</v>
      </c>
      <c r="AF28" s="9">
        <v>4.1</v>
      </c>
      <c r="AG28" s="9">
        <v>0</v>
      </c>
      <c r="AH28" s="9">
        <v>3.4</v>
      </c>
      <c r="AI28" s="9">
        <v>0</v>
      </c>
      <c r="AJ28" s="9">
        <v>153.8</v>
      </c>
      <c r="AK28" s="9">
        <v>257.9</v>
      </c>
      <c r="AL28" s="9">
        <v>341.7</v>
      </c>
      <c r="AM28" s="9">
        <v>341.9</v>
      </c>
      <c r="AN28" s="9">
        <v>35.2</v>
      </c>
      <c r="AO28" s="9">
        <v>69.8</v>
      </c>
      <c r="AP28" s="9"/>
      <c r="AQ28" s="71">
        <f t="shared" si="1"/>
        <v>1.0905719999999999</v>
      </c>
      <c r="AR28" s="71">
        <f t="shared" si="2"/>
        <v>0</v>
      </c>
      <c r="AS28" s="71">
        <f t="shared" si="3"/>
        <v>0</v>
      </c>
      <c r="AT28" s="71">
        <f t="shared" si="4"/>
        <v>0.3739104</v>
      </c>
      <c r="AU28" s="71">
        <f t="shared" si="5"/>
        <v>0.0441422</v>
      </c>
      <c r="AV28" s="71">
        <f t="shared" si="6"/>
        <v>0</v>
      </c>
      <c r="AW28" s="71">
        <f t="shared" si="7"/>
        <v>0.038949</v>
      </c>
      <c r="AX28" s="71">
        <f t="shared" si="8"/>
        <v>0</v>
      </c>
      <c r="AY28" s="71">
        <f t="shared" si="9"/>
        <v>0.0025966</v>
      </c>
      <c r="AZ28" s="71">
        <f t="shared" si="10"/>
        <v>2.4434006</v>
      </c>
      <c r="BA28" s="71">
        <f t="shared" si="11"/>
        <v>0.012983</v>
      </c>
      <c r="BB28" s="71">
        <f t="shared" si="12"/>
        <v>0.012983</v>
      </c>
      <c r="BC28" s="71">
        <f t="shared" si="13"/>
        <v>0.2518702</v>
      </c>
      <c r="BD28" s="71">
        <f t="shared" si="14"/>
        <v>0</v>
      </c>
      <c r="BE28" s="71">
        <f t="shared" si="15"/>
        <v>0.3193818</v>
      </c>
      <c r="BF28" s="71">
        <f t="shared" si="16"/>
        <v>0.053230299999999994</v>
      </c>
      <c r="BG28" s="71">
        <f t="shared" si="17"/>
        <v>0</v>
      </c>
      <c r="BH28" s="71">
        <f t="shared" si="18"/>
        <v>0.0441422</v>
      </c>
      <c r="BI28" s="71">
        <f t="shared" si="19"/>
        <v>0</v>
      </c>
      <c r="BJ28" s="71">
        <f t="shared" si="20"/>
        <v>1.9967854</v>
      </c>
      <c r="BK28" s="71">
        <f t="shared" si="21"/>
        <v>3.3483156999999997</v>
      </c>
      <c r="BL28" s="71">
        <f t="shared" si="22"/>
        <v>4.4362911</v>
      </c>
      <c r="BM28" s="71">
        <f t="shared" si="23"/>
        <v>4.4388876999999995</v>
      </c>
      <c r="BN28" s="71">
        <f t="shared" si="24"/>
        <v>0.4570016</v>
      </c>
      <c r="BO28" s="71">
        <f t="shared" si="25"/>
        <v>0.9062134</v>
      </c>
    </row>
    <row r="29" spans="1:67" ht="12">
      <c r="A29" s="3">
        <v>12001</v>
      </c>
      <c r="B29" s="3">
        <v>9</v>
      </c>
      <c r="C29" s="3">
        <v>0</v>
      </c>
      <c r="D29" s="3">
        <v>1</v>
      </c>
      <c r="E29" s="3">
        <v>1</v>
      </c>
      <c r="F29" s="3">
        <v>0</v>
      </c>
      <c r="G29" s="3">
        <v>3</v>
      </c>
      <c r="H29" s="3">
        <v>40</v>
      </c>
      <c r="I29" s="3" t="s">
        <v>695</v>
      </c>
      <c r="J29" s="3">
        <v>83</v>
      </c>
      <c r="K29" s="3">
        <v>3</v>
      </c>
      <c r="L29" s="3">
        <v>1</v>
      </c>
      <c r="M29" s="3">
        <v>2</v>
      </c>
      <c r="N29" s="3">
        <v>1</v>
      </c>
      <c r="O29" s="3">
        <v>0</v>
      </c>
      <c r="P29" s="3">
        <v>0.021621</v>
      </c>
      <c r="Q29" s="9">
        <v>0</v>
      </c>
      <c r="R29" s="9">
        <v>0</v>
      </c>
      <c r="S29" s="7">
        <v>0</v>
      </c>
      <c r="T29" s="9">
        <v>62.3</v>
      </c>
      <c r="U29" s="9">
        <v>4.9</v>
      </c>
      <c r="V29" s="9">
        <v>0</v>
      </c>
      <c r="W29" s="9">
        <v>4.8</v>
      </c>
      <c r="X29" s="9">
        <v>0</v>
      </c>
      <c r="Y29" s="9">
        <v>42.6</v>
      </c>
      <c r="Z29" s="9">
        <v>215.7</v>
      </c>
      <c r="AA29" s="7">
        <v>1</v>
      </c>
      <c r="AB29" s="7">
        <f t="shared" si="0"/>
        <v>1</v>
      </c>
      <c r="AC29" s="9">
        <v>0</v>
      </c>
      <c r="AD29" s="9">
        <v>0</v>
      </c>
      <c r="AE29" s="9">
        <v>43.2</v>
      </c>
      <c r="AF29" s="9">
        <v>18.5</v>
      </c>
      <c r="AG29" s="9">
        <v>0</v>
      </c>
      <c r="AH29" s="9">
        <v>4.9</v>
      </c>
      <c r="AI29" s="9">
        <v>0</v>
      </c>
      <c r="AJ29" s="9">
        <v>72.1</v>
      </c>
      <c r="AK29" s="9">
        <v>288</v>
      </c>
      <c r="AL29" s="9">
        <v>245.3</v>
      </c>
      <c r="AM29" s="9">
        <v>288</v>
      </c>
      <c r="AN29" s="9">
        <v>72</v>
      </c>
      <c r="AO29" s="9">
        <v>72.1</v>
      </c>
      <c r="AP29" s="9"/>
      <c r="AQ29" s="71">
        <f t="shared" si="1"/>
        <v>0</v>
      </c>
      <c r="AR29" s="71">
        <f t="shared" si="2"/>
        <v>0</v>
      </c>
      <c r="AS29" s="71">
        <f t="shared" si="3"/>
        <v>0</v>
      </c>
      <c r="AT29" s="71">
        <f t="shared" si="4"/>
        <v>1.3469883</v>
      </c>
      <c r="AU29" s="71">
        <f t="shared" si="5"/>
        <v>0.10594290000000002</v>
      </c>
      <c r="AV29" s="71">
        <f t="shared" si="6"/>
        <v>0</v>
      </c>
      <c r="AW29" s="71">
        <f t="shared" si="7"/>
        <v>0.1037808</v>
      </c>
      <c r="AX29" s="71">
        <f t="shared" si="8"/>
        <v>0</v>
      </c>
      <c r="AY29" s="71">
        <f t="shared" si="9"/>
        <v>0.9210546000000001</v>
      </c>
      <c r="AZ29" s="71">
        <f t="shared" si="10"/>
        <v>4.6636497</v>
      </c>
      <c r="BA29" s="71">
        <f t="shared" si="11"/>
        <v>0.021621</v>
      </c>
      <c r="BB29" s="71">
        <f t="shared" si="12"/>
        <v>0.021621</v>
      </c>
      <c r="BC29" s="71">
        <f t="shared" si="13"/>
        <v>0</v>
      </c>
      <c r="BD29" s="71">
        <f t="shared" si="14"/>
        <v>0</v>
      </c>
      <c r="BE29" s="71">
        <f t="shared" si="15"/>
        <v>0.9340272000000002</v>
      </c>
      <c r="BF29" s="71">
        <f t="shared" si="16"/>
        <v>0.3999885</v>
      </c>
      <c r="BG29" s="71">
        <f t="shared" si="17"/>
        <v>0</v>
      </c>
      <c r="BH29" s="71">
        <f t="shared" si="18"/>
        <v>0.10594290000000002</v>
      </c>
      <c r="BI29" s="71">
        <f t="shared" si="19"/>
        <v>0</v>
      </c>
      <c r="BJ29" s="71">
        <f t="shared" si="20"/>
        <v>1.5588741</v>
      </c>
      <c r="BK29" s="71">
        <f t="shared" si="21"/>
        <v>6.226848</v>
      </c>
      <c r="BL29" s="71">
        <f t="shared" si="22"/>
        <v>5.3036313</v>
      </c>
      <c r="BM29" s="71">
        <f t="shared" si="23"/>
        <v>6.226848</v>
      </c>
      <c r="BN29" s="71">
        <f t="shared" si="24"/>
        <v>1.556712</v>
      </c>
      <c r="BO29" s="71">
        <f t="shared" si="25"/>
        <v>1.5588741</v>
      </c>
    </row>
    <row r="30" spans="1:67" ht="12">
      <c r="A30" s="3">
        <v>12002</v>
      </c>
      <c r="B30" s="3">
        <v>9</v>
      </c>
      <c r="C30" s="3">
        <v>0</v>
      </c>
      <c r="D30" s="3">
        <v>1</v>
      </c>
      <c r="E30" s="3">
        <v>1</v>
      </c>
      <c r="F30" s="3">
        <v>0</v>
      </c>
      <c r="G30" s="3">
        <v>2</v>
      </c>
      <c r="H30" s="3">
        <v>40</v>
      </c>
      <c r="I30" s="3" t="s">
        <v>695</v>
      </c>
      <c r="J30" s="3">
        <v>83</v>
      </c>
      <c r="K30" s="3">
        <v>1</v>
      </c>
      <c r="L30" s="3">
        <v>2</v>
      </c>
      <c r="M30" s="3">
        <v>1</v>
      </c>
      <c r="N30" s="3">
        <v>2</v>
      </c>
      <c r="O30" s="3">
        <v>0</v>
      </c>
      <c r="P30" s="3">
        <v>0.012452</v>
      </c>
      <c r="Q30" s="9">
        <v>1.1</v>
      </c>
      <c r="R30" s="9">
        <v>0</v>
      </c>
      <c r="S30" s="7">
        <v>0</v>
      </c>
      <c r="T30" s="9">
        <v>10.2</v>
      </c>
      <c r="U30" s="9">
        <v>2.7</v>
      </c>
      <c r="V30" s="9">
        <v>0</v>
      </c>
      <c r="W30" s="9">
        <v>9.3</v>
      </c>
      <c r="X30" s="9">
        <v>0</v>
      </c>
      <c r="Y30" s="9">
        <v>15.8</v>
      </c>
      <c r="Z30" s="9">
        <v>126.7</v>
      </c>
      <c r="AA30" s="7">
        <v>1</v>
      </c>
      <c r="AB30" s="7">
        <f t="shared" si="0"/>
        <v>1</v>
      </c>
      <c r="AC30" s="9">
        <v>0</v>
      </c>
      <c r="AD30" s="9">
        <v>0</v>
      </c>
      <c r="AE30" s="9">
        <v>7.6</v>
      </c>
      <c r="AF30" s="9">
        <v>1.5</v>
      </c>
      <c r="AG30" s="9">
        <v>0</v>
      </c>
      <c r="AH30" s="9">
        <v>2.7</v>
      </c>
      <c r="AI30" s="9">
        <v>7.8</v>
      </c>
      <c r="AJ30" s="9">
        <v>24.4</v>
      </c>
      <c r="AK30" s="9">
        <v>149.9</v>
      </c>
      <c r="AL30" s="9">
        <v>135.2</v>
      </c>
      <c r="AM30" s="9">
        <v>151</v>
      </c>
      <c r="AN30" s="9">
        <v>22.2</v>
      </c>
      <c r="AO30" s="9">
        <v>23.3</v>
      </c>
      <c r="AP30" s="9"/>
      <c r="AQ30" s="71">
        <f t="shared" si="1"/>
        <v>0.013697200000000001</v>
      </c>
      <c r="AR30" s="71">
        <f t="shared" si="2"/>
        <v>0</v>
      </c>
      <c r="AS30" s="71">
        <f t="shared" si="3"/>
        <v>0</v>
      </c>
      <c r="AT30" s="71">
        <f t="shared" si="4"/>
        <v>0.1270104</v>
      </c>
      <c r="AU30" s="71">
        <f t="shared" si="5"/>
        <v>0.0336204</v>
      </c>
      <c r="AV30" s="71">
        <f t="shared" si="6"/>
        <v>0</v>
      </c>
      <c r="AW30" s="71">
        <f t="shared" si="7"/>
        <v>0.1158036</v>
      </c>
      <c r="AX30" s="71">
        <f t="shared" si="8"/>
        <v>0</v>
      </c>
      <c r="AY30" s="71">
        <f t="shared" si="9"/>
        <v>0.1967416</v>
      </c>
      <c r="AZ30" s="71">
        <f t="shared" si="10"/>
        <v>1.5776684</v>
      </c>
      <c r="BA30" s="71">
        <f t="shared" si="11"/>
        <v>0.012452</v>
      </c>
      <c r="BB30" s="71">
        <f t="shared" si="12"/>
        <v>0.012452</v>
      </c>
      <c r="BC30" s="71">
        <f t="shared" si="13"/>
        <v>0</v>
      </c>
      <c r="BD30" s="71">
        <f t="shared" si="14"/>
        <v>0</v>
      </c>
      <c r="BE30" s="71">
        <f t="shared" si="15"/>
        <v>0.09463519999999999</v>
      </c>
      <c r="BF30" s="71">
        <f t="shared" si="16"/>
        <v>0.018678</v>
      </c>
      <c r="BG30" s="71">
        <f t="shared" si="17"/>
        <v>0</v>
      </c>
      <c r="BH30" s="71">
        <f t="shared" si="18"/>
        <v>0.0336204</v>
      </c>
      <c r="BI30" s="71">
        <f t="shared" si="19"/>
        <v>0.09712559999999999</v>
      </c>
      <c r="BJ30" s="71">
        <f t="shared" si="20"/>
        <v>0.30382879999999995</v>
      </c>
      <c r="BK30" s="71">
        <f t="shared" si="21"/>
        <v>1.8665548</v>
      </c>
      <c r="BL30" s="71">
        <f t="shared" si="22"/>
        <v>1.6835103999999999</v>
      </c>
      <c r="BM30" s="71">
        <f t="shared" si="23"/>
        <v>1.880252</v>
      </c>
      <c r="BN30" s="71">
        <f t="shared" si="24"/>
        <v>0.27643439999999997</v>
      </c>
      <c r="BO30" s="71">
        <f t="shared" si="25"/>
        <v>0.2901316</v>
      </c>
    </row>
    <row r="31" spans="1:67" ht="12">
      <c r="A31" s="3">
        <v>12003</v>
      </c>
      <c r="B31" s="3">
        <v>9</v>
      </c>
      <c r="C31" s="3">
        <v>0</v>
      </c>
      <c r="D31" s="3">
        <v>1</v>
      </c>
      <c r="E31" s="3">
        <v>1</v>
      </c>
      <c r="F31" s="3">
        <v>0</v>
      </c>
      <c r="G31" s="3">
        <v>2</v>
      </c>
      <c r="H31" s="3">
        <v>40</v>
      </c>
      <c r="I31" s="3" t="s">
        <v>695</v>
      </c>
      <c r="J31" s="3">
        <v>83</v>
      </c>
      <c r="K31" s="3">
        <v>1</v>
      </c>
      <c r="L31" s="3">
        <v>2</v>
      </c>
      <c r="M31" s="3">
        <v>1</v>
      </c>
      <c r="N31" s="3">
        <v>1</v>
      </c>
      <c r="O31" s="3">
        <v>0</v>
      </c>
      <c r="P31" s="3">
        <v>0.012452</v>
      </c>
      <c r="Q31" s="9">
        <v>50.7</v>
      </c>
      <c r="R31" s="9">
        <v>0</v>
      </c>
      <c r="S31" s="7">
        <v>0</v>
      </c>
      <c r="T31" s="9">
        <v>125.3</v>
      </c>
      <c r="U31" s="9">
        <v>0.4</v>
      </c>
      <c r="V31" s="9">
        <v>0</v>
      </c>
      <c r="W31" s="9">
        <v>8.7</v>
      </c>
      <c r="X31" s="9">
        <v>0</v>
      </c>
      <c r="Y31" s="9">
        <v>11.2</v>
      </c>
      <c r="Z31" s="9">
        <v>235.1</v>
      </c>
      <c r="AA31" s="7">
        <v>1</v>
      </c>
      <c r="AB31" s="7">
        <f t="shared" si="0"/>
        <v>1</v>
      </c>
      <c r="AC31" s="9">
        <v>0</v>
      </c>
      <c r="AD31" s="9">
        <v>0</v>
      </c>
      <c r="AE31" s="9">
        <v>120</v>
      </c>
      <c r="AF31" s="9">
        <v>5.1</v>
      </c>
      <c r="AG31" s="9">
        <v>0</v>
      </c>
      <c r="AH31" s="9">
        <v>0</v>
      </c>
      <c r="AI31" s="9">
        <v>3.8</v>
      </c>
      <c r="AJ31" s="9">
        <v>185.1</v>
      </c>
      <c r="AK31" s="9">
        <v>369.6</v>
      </c>
      <c r="AL31" s="9">
        <v>409</v>
      </c>
      <c r="AM31" s="9">
        <v>420.3</v>
      </c>
      <c r="AN31" s="9">
        <v>134.4</v>
      </c>
      <c r="AO31" s="9">
        <v>134.4</v>
      </c>
      <c r="AP31" s="9"/>
      <c r="AQ31" s="71">
        <f t="shared" si="1"/>
        <v>0.6313164</v>
      </c>
      <c r="AR31" s="71">
        <f t="shared" si="2"/>
        <v>0</v>
      </c>
      <c r="AS31" s="71">
        <f t="shared" si="3"/>
        <v>0</v>
      </c>
      <c r="AT31" s="71">
        <f t="shared" si="4"/>
        <v>1.5602356</v>
      </c>
      <c r="AU31" s="71">
        <f t="shared" si="5"/>
        <v>0.0049808000000000005</v>
      </c>
      <c r="AV31" s="71">
        <f t="shared" si="6"/>
        <v>0</v>
      </c>
      <c r="AW31" s="71">
        <f t="shared" si="7"/>
        <v>0.10833239999999998</v>
      </c>
      <c r="AX31" s="71">
        <f t="shared" si="8"/>
        <v>0</v>
      </c>
      <c r="AY31" s="71">
        <f t="shared" si="9"/>
        <v>0.1394624</v>
      </c>
      <c r="AZ31" s="71">
        <f t="shared" si="10"/>
        <v>2.9274652</v>
      </c>
      <c r="BA31" s="71">
        <f t="shared" si="11"/>
        <v>0.012452</v>
      </c>
      <c r="BB31" s="71">
        <f t="shared" si="12"/>
        <v>0.012452</v>
      </c>
      <c r="BC31" s="71">
        <f t="shared" si="13"/>
        <v>0</v>
      </c>
      <c r="BD31" s="71">
        <f t="shared" si="14"/>
        <v>0</v>
      </c>
      <c r="BE31" s="71">
        <f t="shared" si="15"/>
        <v>1.49424</v>
      </c>
      <c r="BF31" s="71">
        <f t="shared" si="16"/>
        <v>0.0635052</v>
      </c>
      <c r="BG31" s="71">
        <f t="shared" si="17"/>
        <v>0</v>
      </c>
      <c r="BH31" s="71">
        <f t="shared" si="18"/>
        <v>0</v>
      </c>
      <c r="BI31" s="71">
        <f t="shared" si="19"/>
        <v>0.047317599999999994</v>
      </c>
      <c r="BJ31" s="71">
        <f t="shared" si="20"/>
        <v>2.3048652</v>
      </c>
      <c r="BK31" s="71">
        <f t="shared" si="21"/>
        <v>4.6022592</v>
      </c>
      <c r="BL31" s="71">
        <f t="shared" si="22"/>
        <v>5.092868</v>
      </c>
      <c r="BM31" s="71">
        <f t="shared" si="23"/>
        <v>5.2335756</v>
      </c>
      <c r="BN31" s="71">
        <f t="shared" si="24"/>
        <v>1.6735488</v>
      </c>
      <c r="BO31" s="71">
        <f t="shared" si="25"/>
        <v>1.6735488</v>
      </c>
    </row>
    <row r="32" spans="1:67" ht="12">
      <c r="A32" s="3">
        <v>12004</v>
      </c>
      <c r="B32" s="3">
        <v>9</v>
      </c>
      <c r="C32" s="3">
        <v>0</v>
      </c>
      <c r="D32" s="3">
        <v>1</v>
      </c>
      <c r="E32" s="3">
        <v>1</v>
      </c>
      <c r="F32" s="3">
        <v>0</v>
      </c>
      <c r="G32" s="3">
        <v>4</v>
      </c>
      <c r="H32" s="3">
        <v>45</v>
      </c>
      <c r="I32" s="3" t="s">
        <v>525</v>
      </c>
      <c r="J32" s="3">
        <v>82</v>
      </c>
      <c r="K32" s="3">
        <v>5</v>
      </c>
      <c r="L32" s="3">
        <v>2</v>
      </c>
      <c r="M32" s="3">
        <v>1</v>
      </c>
      <c r="N32" s="3">
        <v>2</v>
      </c>
      <c r="O32" s="3">
        <v>0</v>
      </c>
      <c r="P32" s="3">
        <v>0.014286</v>
      </c>
      <c r="Q32" s="9">
        <v>34.6</v>
      </c>
      <c r="R32" s="9">
        <v>0</v>
      </c>
      <c r="S32" s="7">
        <v>0</v>
      </c>
      <c r="T32" s="9">
        <v>13.3</v>
      </c>
      <c r="U32" s="9">
        <v>0</v>
      </c>
      <c r="V32" s="9">
        <v>14.4</v>
      </c>
      <c r="W32" s="9">
        <v>4.8</v>
      </c>
      <c r="X32" s="9">
        <v>0</v>
      </c>
      <c r="Y32" s="9">
        <v>7.5</v>
      </c>
      <c r="Z32" s="9">
        <v>0</v>
      </c>
      <c r="AA32" s="7">
        <v>0</v>
      </c>
      <c r="AB32" s="7">
        <f t="shared" si="0"/>
        <v>0</v>
      </c>
      <c r="AC32" s="9">
        <v>3.2</v>
      </c>
      <c r="AD32" s="9">
        <v>0</v>
      </c>
      <c r="AE32" s="9">
        <v>11.7</v>
      </c>
      <c r="AF32" s="9">
        <v>1.5</v>
      </c>
      <c r="AG32" s="9">
        <v>0</v>
      </c>
      <c r="AH32" s="9">
        <v>0</v>
      </c>
      <c r="AI32" s="9">
        <v>4.7</v>
      </c>
      <c r="AJ32" s="9">
        <v>67.3</v>
      </c>
      <c r="AK32" s="9">
        <v>32.6</v>
      </c>
      <c r="AL32" s="9">
        <v>59.7</v>
      </c>
      <c r="AM32" s="9">
        <v>67.2</v>
      </c>
      <c r="AN32" s="9">
        <v>32.5</v>
      </c>
      <c r="AO32" s="9">
        <v>32.7</v>
      </c>
      <c r="AP32" s="9"/>
      <c r="AQ32" s="71">
        <f t="shared" si="1"/>
        <v>0.4942956</v>
      </c>
      <c r="AR32" s="71">
        <f t="shared" si="2"/>
        <v>0</v>
      </c>
      <c r="AS32" s="71">
        <f t="shared" si="3"/>
        <v>0</v>
      </c>
      <c r="AT32" s="71">
        <f t="shared" si="4"/>
        <v>0.1900038</v>
      </c>
      <c r="AU32" s="71">
        <f t="shared" si="5"/>
        <v>0</v>
      </c>
      <c r="AV32" s="71">
        <f t="shared" si="6"/>
        <v>0.2057184</v>
      </c>
      <c r="AW32" s="71">
        <f t="shared" si="7"/>
        <v>0.0685728</v>
      </c>
      <c r="AX32" s="71">
        <f t="shared" si="8"/>
        <v>0</v>
      </c>
      <c r="AY32" s="71">
        <f t="shared" si="9"/>
        <v>0.107145</v>
      </c>
      <c r="AZ32" s="71">
        <f t="shared" si="10"/>
        <v>0</v>
      </c>
      <c r="BA32" s="71">
        <f t="shared" si="11"/>
        <v>0</v>
      </c>
      <c r="BB32" s="71">
        <f t="shared" si="12"/>
        <v>0</v>
      </c>
      <c r="BC32" s="71">
        <f t="shared" si="13"/>
        <v>0.045715200000000004</v>
      </c>
      <c r="BD32" s="71">
        <f t="shared" si="14"/>
        <v>0</v>
      </c>
      <c r="BE32" s="71">
        <f t="shared" si="15"/>
        <v>0.1671462</v>
      </c>
      <c r="BF32" s="71">
        <f t="shared" si="16"/>
        <v>0.021429</v>
      </c>
      <c r="BG32" s="71">
        <f t="shared" si="17"/>
        <v>0</v>
      </c>
      <c r="BH32" s="71">
        <f t="shared" si="18"/>
        <v>0</v>
      </c>
      <c r="BI32" s="71">
        <f t="shared" si="19"/>
        <v>0.0671442</v>
      </c>
      <c r="BJ32" s="71">
        <f t="shared" si="20"/>
        <v>0.9614478</v>
      </c>
      <c r="BK32" s="71">
        <f t="shared" si="21"/>
        <v>0.4657236</v>
      </c>
      <c r="BL32" s="71">
        <f t="shared" si="22"/>
        <v>0.8528742</v>
      </c>
      <c r="BM32" s="71">
        <f t="shared" si="23"/>
        <v>0.9600192000000001</v>
      </c>
      <c r="BN32" s="71">
        <f t="shared" si="24"/>
        <v>0.464295</v>
      </c>
      <c r="BO32" s="71">
        <f t="shared" si="25"/>
        <v>0.4671522</v>
      </c>
    </row>
    <row r="33" spans="1:67" ht="12">
      <c r="A33" s="3">
        <v>12005</v>
      </c>
      <c r="B33" s="3">
        <v>9</v>
      </c>
      <c r="C33" s="3">
        <v>0</v>
      </c>
      <c r="D33" s="3">
        <v>1</v>
      </c>
      <c r="E33" s="3">
        <v>1</v>
      </c>
      <c r="F33" s="3">
        <v>0</v>
      </c>
      <c r="G33" s="3">
        <v>2</v>
      </c>
      <c r="H33" s="3">
        <v>40</v>
      </c>
      <c r="I33" s="3" t="s">
        <v>695</v>
      </c>
      <c r="J33" s="3">
        <v>83</v>
      </c>
      <c r="K33" s="3">
        <v>5</v>
      </c>
      <c r="L33" s="3">
        <v>2</v>
      </c>
      <c r="M33" s="3">
        <v>2</v>
      </c>
      <c r="N33" s="3">
        <v>1</v>
      </c>
      <c r="O33" s="3">
        <v>0</v>
      </c>
      <c r="P33" s="3">
        <v>0.012452</v>
      </c>
      <c r="Q33" s="9">
        <v>0</v>
      </c>
      <c r="R33" s="9">
        <v>0</v>
      </c>
      <c r="S33" s="7">
        <v>0</v>
      </c>
      <c r="T33" s="9">
        <v>47.2</v>
      </c>
      <c r="U33" s="9">
        <v>0.8</v>
      </c>
      <c r="V33" s="9">
        <v>0</v>
      </c>
      <c r="W33" s="9">
        <v>12.4</v>
      </c>
      <c r="X33" s="9">
        <v>0</v>
      </c>
      <c r="Y33" s="9">
        <v>93.4</v>
      </c>
      <c r="Z33" s="9">
        <v>156.7</v>
      </c>
      <c r="AA33" s="7">
        <v>1</v>
      </c>
      <c r="AB33" s="7">
        <f t="shared" si="0"/>
        <v>1</v>
      </c>
      <c r="AC33" s="9">
        <v>0</v>
      </c>
      <c r="AD33" s="9">
        <v>0</v>
      </c>
      <c r="AE33" s="9">
        <v>26.1</v>
      </c>
      <c r="AF33" s="9">
        <v>20.9</v>
      </c>
      <c r="AG33" s="9">
        <v>0</v>
      </c>
      <c r="AH33" s="9">
        <v>0.4</v>
      </c>
      <c r="AI33" s="9">
        <v>3.5</v>
      </c>
      <c r="AJ33" s="9">
        <v>60.6</v>
      </c>
      <c r="AK33" s="9">
        <v>217.3</v>
      </c>
      <c r="AL33" s="9">
        <v>123.8</v>
      </c>
      <c r="AM33" s="9">
        <v>217.3</v>
      </c>
      <c r="AN33" s="9">
        <v>60.4</v>
      </c>
      <c r="AO33" s="9">
        <v>60.6</v>
      </c>
      <c r="AP33" s="9"/>
      <c r="AQ33" s="71">
        <f t="shared" si="1"/>
        <v>0</v>
      </c>
      <c r="AR33" s="71">
        <f t="shared" si="2"/>
        <v>0</v>
      </c>
      <c r="AS33" s="71">
        <f t="shared" si="3"/>
        <v>0</v>
      </c>
      <c r="AT33" s="71">
        <f t="shared" si="4"/>
        <v>0.5877344</v>
      </c>
      <c r="AU33" s="71">
        <f t="shared" si="5"/>
        <v>0.009961600000000001</v>
      </c>
      <c r="AV33" s="71">
        <f t="shared" si="6"/>
        <v>0</v>
      </c>
      <c r="AW33" s="71">
        <f t="shared" si="7"/>
        <v>0.1544048</v>
      </c>
      <c r="AX33" s="71">
        <f t="shared" si="8"/>
        <v>0</v>
      </c>
      <c r="AY33" s="71">
        <f t="shared" si="9"/>
        <v>1.1630168</v>
      </c>
      <c r="AZ33" s="71">
        <f t="shared" si="10"/>
        <v>1.9512283999999998</v>
      </c>
      <c r="BA33" s="71">
        <f t="shared" si="11"/>
        <v>0.012452</v>
      </c>
      <c r="BB33" s="71">
        <f t="shared" si="12"/>
        <v>0.012452</v>
      </c>
      <c r="BC33" s="71">
        <f t="shared" si="13"/>
        <v>0</v>
      </c>
      <c r="BD33" s="71">
        <f t="shared" si="14"/>
        <v>0</v>
      </c>
      <c r="BE33" s="71">
        <f t="shared" si="15"/>
        <v>0.3249972</v>
      </c>
      <c r="BF33" s="71">
        <f t="shared" si="16"/>
        <v>0.26024679999999994</v>
      </c>
      <c r="BG33" s="71">
        <f t="shared" si="17"/>
        <v>0</v>
      </c>
      <c r="BH33" s="71">
        <f t="shared" si="18"/>
        <v>0.0049808000000000005</v>
      </c>
      <c r="BI33" s="71">
        <f t="shared" si="19"/>
        <v>0.043581999999999996</v>
      </c>
      <c r="BJ33" s="71">
        <f t="shared" si="20"/>
        <v>0.7545912</v>
      </c>
      <c r="BK33" s="71">
        <f t="shared" si="21"/>
        <v>2.7058196</v>
      </c>
      <c r="BL33" s="71">
        <f t="shared" si="22"/>
        <v>1.5415576</v>
      </c>
      <c r="BM33" s="71">
        <f t="shared" si="23"/>
        <v>2.7058196</v>
      </c>
      <c r="BN33" s="71">
        <f t="shared" si="24"/>
        <v>0.7521007999999999</v>
      </c>
      <c r="BO33" s="71">
        <f t="shared" si="25"/>
        <v>0.7545912</v>
      </c>
    </row>
    <row r="34" spans="1:67" ht="12">
      <c r="A34" s="3">
        <v>12006</v>
      </c>
      <c r="B34" s="3">
        <v>9</v>
      </c>
      <c r="C34" s="3">
        <v>0</v>
      </c>
      <c r="D34" s="3">
        <v>1</v>
      </c>
      <c r="E34" s="3">
        <v>1</v>
      </c>
      <c r="F34" s="3">
        <v>0</v>
      </c>
      <c r="G34" s="3">
        <v>2</v>
      </c>
      <c r="H34" s="3">
        <v>40</v>
      </c>
      <c r="I34" s="3" t="s">
        <v>695</v>
      </c>
      <c r="J34" s="3">
        <v>83</v>
      </c>
      <c r="K34" s="3">
        <v>5</v>
      </c>
      <c r="L34" s="3">
        <v>1</v>
      </c>
      <c r="M34" s="3">
        <v>2</v>
      </c>
      <c r="N34" s="3">
        <v>2</v>
      </c>
      <c r="O34" s="3">
        <v>0</v>
      </c>
      <c r="P34" s="3">
        <v>0.012452</v>
      </c>
      <c r="Q34" s="9">
        <v>8.4</v>
      </c>
      <c r="R34" s="9">
        <v>0</v>
      </c>
      <c r="S34" s="7">
        <v>0</v>
      </c>
      <c r="T34" s="9">
        <v>2.4</v>
      </c>
      <c r="U34" s="9">
        <v>0</v>
      </c>
      <c r="V34" s="9">
        <v>0</v>
      </c>
      <c r="W34" s="9">
        <v>4.7</v>
      </c>
      <c r="X34" s="9">
        <v>0</v>
      </c>
      <c r="Y34" s="9">
        <v>81.7</v>
      </c>
      <c r="Z34" s="9">
        <v>147.8</v>
      </c>
      <c r="AA34" s="7">
        <v>1</v>
      </c>
      <c r="AB34" s="7">
        <f t="shared" si="0"/>
        <v>1</v>
      </c>
      <c r="AC34" s="9">
        <v>3.2</v>
      </c>
      <c r="AD34" s="9">
        <v>0</v>
      </c>
      <c r="AE34" s="9">
        <v>0</v>
      </c>
      <c r="AF34" s="9">
        <v>2.4</v>
      </c>
      <c r="AG34" s="9">
        <v>0</v>
      </c>
      <c r="AH34" s="9">
        <v>0</v>
      </c>
      <c r="AI34" s="9">
        <v>4.7</v>
      </c>
      <c r="AJ34" s="9">
        <v>15.5</v>
      </c>
      <c r="AK34" s="9">
        <v>154.9</v>
      </c>
      <c r="AL34" s="9">
        <v>81.6</v>
      </c>
      <c r="AM34" s="9">
        <v>163.3</v>
      </c>
      <c r="AN34" s="9">
        <v>7.1</v>
      </c>
      <c r="AO34" s="9">
        <v>7.1</v>
      </c>
      <c r="AP34" s="9"/>
      <c r="AQ34" s="71">
        <f t="shared" si="1"/>
        <v>0.1045968</v>
      </c>
      <c r="AR34" s="71">
        <f t="shared" si="2"/>
        <v>0</v>
      </c>
      <c r="AS34" s="71">
        <f t="shared" si="3"/>
        <v>0</v>
      </c>
      <c r="AT34" s="71">
        <f t="shared" si="4"/>
        <v>0.029884799999999996</v>
      </c>
      <c r="AU34" s="71">
        <f t="shared" si="5"/>
        <v>0</v>
      </c>
      <c r="AV34" s="71">
        <f t="shared" si="6"/>
        <v>0</v>
      </c>
      <c r="AW34" s="71">
        <f t="shared" si="7"/>
        <v>0.0585244</v>
      </c>
      <c r="AX34" s="71">
        <f t="shared" si="8"/>
        <v>0</v>
      </c>
      <c r="AY34" s="71">
        <f t="shared" si="9"/>
        <v>1.0173284</v>
      </c>
      <c r="AZ34" s="71">
        <f t="shared" si="10"/>
        <v>1.8404056</v>
      </c>
      <c r="BA34" s="71">
        <f t="shared" si="11"/>
        <v>0.012452</v>
      </c>
      <c r="BB34" s="71">
        <f t="shared" si="12"/>
        <v>0.012452</v>
      </c>
      <c r="BC34" s="71">
        <f t="shared" si="13"/>
        <v>0.039846400000000004</v>
      </c>
      <c r="BD34" s="71">
        <f t="shared" si="14"/>
        <v>0</v>
      </c>
      <c r="BE34" s="71">
        <f t="shared" si="15"/>
        <v>0</v>
      </c>
      <c r="BF34" s="71">
        <f t="shared" si="16"/>
        <v>0.029884799999999996</v>
      </c>
      <c r="BG34" s="71">
        <f t="shared" si="17"/>
        <v>0</v>
      </c>
      <c r="BH34" s="71">
        <f t="shared" si="18"/>
        <v>0</v>
      </c>
      <c r="BI34" s="71">
        <f t="shared" si="19"/>
        <v>0.0585244</v>
      </c>
      <c r="BJ34" s="71">
        <f t="shared" si="20"/>
        <v>0.19300599999999998</v>
      </c>
      <c r="BK34" s="71">
        <f t="shared" si="21"/>
        <v>1.9288148</v>
      </c>
      <c r="BL34" s="71">
        <f t="shared" si="22"/>
        <v>1.0160832</v>
      </c>
      <c r="BM34" s="71">
        <f t="shared" si="23"/>
        <v>2.0334116</v>
      </c>
      <c r="BN34" s="71">
        <f t="shared" si="24"/>
        <v>0.0884092</v>
      </c>
      <c r="BO34" s="71">
        <f t="shared" si="25"/>
        <v>0.0884092</v>
      </c>
    </row>
    <row r="35" spans="1:67" ht="12">
      <c r="A35" s="3">
        <v>12007</v>
      </c>
      <c r="B35" s="3">
        <v>9</v>
      </c>
      <c r="C35" s="3">
        <v>0</v>
      </c>
      <c r="D35" s="3">
        <v>1</v>
      </c>
      <c r="E35" s="3">
        <v>1</v>
      </c>
      <c r="F35" s="3">
        <v>0</v>
      </c>
      <c r="G35" s="3">
        <v>4</v>
      </c>
      <c r="H35" s="3">
        <v>40</v>
      </c>
      <c r="I35" s="3" t="s">
        <v>695</v>
      </c>
      <c r="J35" s="3">
        <v>83</v>
      </c>
      <c r="K35" s="3">
        <v>5</v>
      </c>
      <c r="L35" s="3">
        <v>2</v>
      </c>
      <c r="M35" s="3">
        <v>2</v>
      </c>
      <c r="N35" s="3">
        <v>1</v>
      </c>
      <c r="O35" s="3">
        <v>0</v>
      </c>
      <c r="P35" s="3">
        <v>0.014286</v>
      </c>
      <c r="Q35" s="9">
        <v>0</v>
      </c>
      <c r="R35" s="9">
        <v>0</v>
      </c>
      <c r="S35" s="7">
        <v>0</v>
      </c>
      <c r="T35" s="9">
        <v>7.5</v>
      </c>
      <c r="U35" s="9">
        <v>0</v>
      </c>
      <c r="V35" s="9">
        <v>0</v>
      </c>
      <c r="W35" s="9">
        <v>23.5</v>
      </c>
      <c r="X35" s="9">
        <v>0</v>
      </c>
      <c r="Y35" s="9">
        <v>4.7</v>
      </c>
      <c r="Z35" s="9">
        <v>0</v>
      </c>
      <c r="AA35" s="7">
        <v>0</v>
      </c>
      <c r="AB35" s="7">
        <f t="shared" si="0"/>
        <v>0</v>
      </c>
      <c r="AC35" s="9">
        <v>0</v>
      </c>
      <c r="AD35" s="9">
        <v>0</v>
      </c>
      <c r="AE35" s="9">
        <v>2.9</v>
      </c>
      <c r="AF35" s="9">
        <v>1.1</v>
      </c>
      <c r="AG35" s="9">
        <v>0</v>
      </c>
      <c r="AH35" s="9">
        <v>0</v>
      </c>
      <c r="AI35" s="9">
        <v>4.5</v>
      </c>
      <c r="AJ35" s="9">
        <v>31.1</v>
      </c>
      <c r="AK35" s="9">
        <v>31.1</v>
      </c>
      <c r="AL35" s="9">
        <v>26.2</v>
      </c>
      <c r="AM35" s="9">
        <v>31.1</v>
      </c>
      <c r="AN35" s="9">
        <v>31</v>
      </c>
      <c r="AO35" s="9">
        <v>31.1</v>
      </c>
      <c r="AP35" s="9"/>
      <c r="AQ35" s="71">
        <f t="shared" si="1"/>
        <v>0</v>
      </c>
      <c r="AR35" s="71">
        <f t="shared" si="2"/>
        <v>0</v>
      </c>
      <c r="AS35" s="71">
        <f t="shared" si="3"/>
        <v>0</v>
      </c>
      <c r="AT35" s="71">
        <f t="shared" si="4"/>
        <v>0.107145</v>
      </c>
      <c r="AU35" s="71">
        <f t="shared" si="5"/>
        <v>0</v>
      </c>
      <c r="AV35" s="71">
        <f t="shared" si="6"/>
        <v>0</v>
      </c>
      <c r="AW35" s="71">
        <f t="shared" si="7"/>
        <v>0.335721</v>
      </c>
      <c r="AX35" s="71">
        <f t="shared" si="8"/>
        <v>0</v>
      </c>
      <c r="AY35" s="71">
        <f t="shared" si="9"/>
        <v>0.0671442</v>
      </c>
      <c r="AZ35" s="71">
        <f t="shared" si="10"/>
        <v>0</v>
      </c>
      <c r="BA35" s="71">
        <f t="shared" si="11"/>
        <v>0</v>
      </c>
      <c r="BB35" s="71">
        <f t="shared" si="12"/>
        <v>0</v>
      </c>
      <c r="BC35" s="71">
        <f t="shared" si="13"/>
        <v>0</v>
      </c>
      <c r="BD35" s="71">
        <f t="shared" si="14"/>
        <v>0</v>
      </c>
      <c r="BE35" s="71">
        <f t="shared" si="15"/>
        <v>0.0414294</v>
      </c>
      <c r="BF35" s="71">
        <f t="shared" si="16"/>
        <v>0.015714600000000002</v>
      </c>
      <c r="BG35" s="71">
        <f t="shared" si="17"/>
        <v>0</v>
      </c>
      <c r="BH35" s="71">
        <f t="shared" si="18"/>
        <v>0</v>
      </c>
      <c r="BI35" s="71">
        <f t="shared" si="19"/>
        <v>0.064287</v>
      </c>
      <c r="BJ35" s="71">
        <f t="shared" si="20"/>
        <v>0.44429460000000004</v>
      </c>
      <c r="BK35" s="71">
        <f t="shared" si="21"/>
        <v>0.44429460000000004</v>
      </c>
      <c r="BL35" s="71">
        <f t="shared" si="22"/>
        <v>0.3742932</v>
      </c>
      <c r="BM35" s="71">
        <f t="shared" si="23"/>
        <v>0.44429460000000004</v>
      </c>
      <c r="BN35" s="71">
        <f t="shared" si="24"/>
        <v>0.442866</v>
      </c>
      <c r="BO35" s="71">
        <f t="shared" si="25"/>
        <v>0.44429460000000004</v>
      </c>
    </row>
    <row r="36" spans="1:67" ht="12">
      <c r="A36" s="3">
        <v>13001</v>
      </c>
      <c r="B36" s="3">
        <v>9</v>
      </c>
      <c r="C36" s="3">
        <v>0</v>
      </c>
      <c r="D36" s="3">
        <v>1</v>
      </c>
      <c r="E36" s="3">
        <v>1</v>
      </c>
      <c r="F36" s="3">
        <v>0</v>
      </c>
      <c r="G36" s="3">
        <v>4</v>
      </c>
      <c r="H36" s="3">
        <v>40</v>
      </c>
      <c r="I36" s="3" t="s">
        <v>695</v>
      </c>
      <c r="J36" s="3">
        <v>83</v>
      </c>
      <c r="K36" s="3">
        <v>4</v>
      </c>
      <c r="L36" s="3">
        <v>1</v>
      </c>
      <c r="M36" s="3">
        <v>2</v>
      </c>
      <c r="N36" s="3">
        <v>2</v>
      </c>
      <c r="O36" s="3">
        <v>0</v>
      </c>
      <c r="P36" s="3">
        <v>0.001407</v>
      </c>
      <c r="Q36" s="9">
        <v>3.4</v>
      </c>
      <c r="R36" s="9">
        <v>7</v>
      </c>
      <c r="S36" s="7">
        <v>1</v>
      </c>
      <c r="T36" s="9">
        <v>26.1</v>
      </c>
      <c r="U36" s="9">
        <v>18.8</v>
      </c>
      <c r="V36" s="9">
        <v>0</v>
      </c>
      <c r="W36" s="9">
        <v>11.5</v>
      </c>
      <c r="X36" s="9">
        <v>1.6</v>
      </c>
      <c r="Y36" s="9">
        <v>9.1</v>
      </c>
      <c r="Z36" s="9">
        <v>0</v>
      </c>
      <c r="AA36" s="7">
        <v>0</v>
      </c>
      <c r="AB36" s="7">
        <f t="shared" si="0"/>
        <v>0</v>
      </c>
      <c r="AC36" s="9">
        <v>1.1</v>
      </c>
      <c r="AD36" s="9">
        <v>0</v>
      </c>
      <c r="AE36" s="9">
        <v>22.5</v>
      </c>
      <c r="AF36" s="9">
        <v>3.7</v>
      </c>
      <c r="AG36" s="9">
        <v>0</v>
      </c>
      <c r="AH36" s="9">
        <v>18.8</v>
      </c>
      <c r="AI36" s="9">
        <v>3.2</v>
      </c>
      <c r="AJ36" s="9">
        <v>68.7</v>
      </c>
      <c r="AK36" s="9">
        <v>65.2</v>
      </c>
      <c r="AL36" s="9">
        <v>59.5</v>
      </c>
      <c r="AM36" s="9">
        <v>68.6</v>
      </c>
      <c r="AN36" s="9">
        <v>65</v>
      </c>
      <c r="AO36" s="9">
        <v>65.3</v>
      </c>
      <c r="AP36" s="9"/>
      <c r="AQ36" s="71">
        <f t="shared" si="1"/>
        <v>0.0047838</v>
      </c>
      <c r="AR36" s="71">
        <f t="shared" si="2"/>
        <v>0.009849</v>
      </c>
      <c r="AS36" s="71">
        <f t="shared" si="3"/>
        <v>0.001407</v>
      </c>
      <c r="AT36" s="71">
        <f t="shared" si="4"/>
        <v>0.036722700000000004</v>
      </c>
      <c r="AU36" s="71">
        <f t="shared" si="5"/>
        <v>0.026451600000000002</v>
      </c>
      <c r="AV36" s="71">
        <f t="shared" si="6"/>
        <v>0</v>
      </c>
      <c r="AW36" s="71">
        <f t="shared" si="7"/>
        <v>0.0161805</v>
      </c>
      <c r="AX36" s="71">
        <f t="shared" si="8"/>
        <v>0.0022512</v>
      </c>
      <c r="AY36" s="71">
        <f t="shared" si="9"/>
        <v>0.0128037</v>
      </c>
      <c r="AZ36" s="71">
        <f t="shared" si="10"/>
        <v>0</v>
      </c>
      <c r="BA36" s="71">
        <f t="shared" si="11"/>
        <v>0</v>
      </c>
      <c r="BB36" s="71">
        <f t="shared" si="12"/>
        <v>0</v>
      </c>
      <c r="BC36" s="71">
        <f t="shared" si="13"/>
        <v>0.0015477000000000002</v>
      </c>
      <c r="BD36" s="71">
        <f t="shared" si="14"/>
        <v>0</v>
      </c>
      <c r="BE36" s="71">
        <f t="shared" si="15"/>
        <v>0.0316575</v>
      </c>
      <c r="BF36" s="71">
        <f t="shared" si="16"/>
        <v>0.0052059</v>
      </c>
      <c r="BG36" s="71">
        <f t="shared" si="17"/>
        <v>0</v>
      </c>
      <c r="BH36" s="71">
        <f t="shared" si="18"/>
        <v>0.026451600000000002</v>
      </c>
      <c r="BI36" s="71">
        <f t="shared" si="19"/>
        <v>0.0045024</v>
      </c>
      <c r="BJ36" s="71">
        <f t="shared" si="20"/>
        <v>0.09666090000000001</v>
      </c>
      <c r="BK36" s="71">
        <f t="shared" si="21"/>
        <v>0.09173640000000001</v>
      </c>
      <c r="BL36" s="71">
        <f t="shared" si="22"/>
        <v>0.0837165</v>
      </c>
      <c r="BM36" s="71">
        <f t="shared" si="23"/>
        <v>0.0965202</v>
      </c>
      <c r="BN36" s="71">
        <f t="shared" si="24"/>
        <v>0.09145500000000001</v>
      </c>
      <c r="BO36" s="71">
        <f t="shared" si="25"/>
        <v>0.0918771</v>
      </c>
    </row>
    <row r="37" spans="1:67" ht="12">
      <c r="A37" s="3">
        <v>13002</v>
      </c>
      <c r="B37" s="3">
        <v>8</v>
      </c>
      <c r="C37" s="3">
        <v>0</v>
      </c>
      <c r="D37" s="3">
        <v>0</v>
      </c>
      <c r="E37" s="3">
        <v>1</v>
      </c>
      <c r="F37" s="3">
        <v>0</v>
      </c>
      <c r="G37" s="3">
        <v>2</v>
      </c>
      <c r="H37" s="3">
        <v>40</v>
      </c>
      <c r="I37" s="3" t="s">
        <v>695</v>
      </c>
      <c r="J37" s="3">
        <v>83</v>
      </c>
      <c r="K37" s="3">
        <v>1</v>
      </c>
      <c r="L37" s="3">
        <v>1</v>
      </c>
      <c r="M37" s="3">
        <v>1</v>
      </c>
      <c r="N37" s="3">
        <v>2</v>
      </c>
      <c r="O37" s="3">
        <v>0</v>
      </c>
      <c r="P37" s="3">
        <v>0.002423</v>
      </c>
      <c r="Q37" s="9">
        <v>38.9</v>
      </c>
      <c r="R37" s="9">
        <v>0</v>
      </c>
      <c r="S37" s="7">
        <v>0</v>
      </c>
      <c r="T37" s="9">
        <v>36.8</v>
      </c>
      <c r="U37" s="9">
        <v>13.2</v>
      </c>
      <c r="V37" s="9">
        <v>0</v>
      </c>
      <c r="W37" s="9">
        <v>8.4</v>
      </c>
      <c r="X37" s="9">
        <v>0</v>
      </c>
      <c r="Y37" s="9">
        <v>89.5</v>
      </c>
      <c r="Z37" s="9">
        <v>176.3</v>
      </c>
      <c r="AA37" s="7">
        <v>1</v>
      </c>
      <c r="AB37" s="7">
        <f t="shared" si="0"/>
        <v>0</v>
      </c>
      <c r="AC37" s="9">
        <v>32.3</v>
      </c>
      <c r="AD37" s="9">
        <v>0</v>
      </c>
      <c r="AE37" s="9">
        <v>26.6</v>
      </c>
      <c r="AF37" s="9">
        <v>10.2</v>
      </c>
      <c r="AG37" s="9">
        <v>0</v>
      </c>
      <c r="AH37" s="9">
        <v>13.2</v>
      </c>
      <c r="AI37" s="9">
        <v>2.9</v>
      </c>
      <c r="AJ37" s="9">
        <v>97.4</v>
      </c>
      <c r="AK37" s="9">
        <v>234.9</v>
      </c>
      <c r="AL37" s="9">
        <v>184.3</v>
      </c>
      <c r="AM37" s="9">
        <v>273.8</v>
      </c>
      <c r="AN37" s="9">
        <v>58.4</v>
      </c>
      <c r="AO37" s="9">
        <v>58.5</v>
      </c>
      <c r="AP37" s="9"/>
      <c r="AQ37" s="71">
        <f t="shared" si="1"/>
        <v>0.09425469999999998</v>
      </c>
      <c r="AR37" s="71">
        <f t="shared" si="2"/>
        <v>0</v>
      </c>
      <c r="AS37" s="71">
        <f t="shared" si="3"/>
        <v>0</v>
      </c>
      <c r="AT37" s="71">
        <f t="shared" si="4"/>
        <v>0.08916639999999999</v>
      </c>
      <c r="AU37" s="71">
        <f t="shared" si="5"/>
        <v>0.031983599999999994</v>
      </c>
      <c r="AV37" s="71">
        <f t="shared" si="6"/>
        <v>0</v>
      </c>
      <c r="AW37" s="71">
        <f t="shared" si="7"/>
        <v>0.0203532</v>
      </c>
      <c r="AX37" s="71">
        <f t="shared" si="8"/>
        <v>0</v>
      </c>
      <c r="AY37" s="71">
        <f t="shared" si="9"/>
        <v>0.21685849999999998</v>
      </c>
      <c r="AZ37" s="71">
        <f t="shared" si="10"/>
        <v>0.42717489999999997</v>
      </c>
      <c r="BA37" s="71">
        <f t="shared" si="11"/>
        <v>0.002423</v>
      </c>
      <c r="BB37" s="71">
        <f t="shared" si="12"/>
        <v>0</v>
      </c>
      <c r="BC37" s="71">
        <f t="shared" si="13"/>
        <v>0.07826289999999998</v>
      </c>
      <c r="BD37" s="71">
        <f t="shared" si="14"/>
        <v>0</v>
      </c>
      <c r="BE37" s="71">
        <f t="shared" si="15"/>
        <v>0.0644518</v>
      </c>
      <c r="BF37" s="71">
        <f t="shared" si="16"/>
        <v>0.024714599999999996</v>
      </c>
      <c r="BG37" s="71">
        <f t="shared" si="17"/>
        <v>0</v>
      </c>
      <c r="BH37" s="71">
        <f t="shared" si="18"/>
        <v>0.031983599999999994</v>
      </c>
      <c r="BI37" s="71">
        <f t="shared" si="19"/>
        <v>0.0070266999999999994</v>
      </c>
      <c r="BJ37" s="71">
        <f t="shared" si="20"/>
        <v>0.2360002</v>
      </c>
      <c r="BK37" s="71">
        <f t="shared" si="21"/>
        <v>0.5691627</v>
      </c>
      <c r="BL37" s="71">
        <f t="shared" si="22"/>
        <v>0.4465589</v>
      </c>
      <c r="BM37" s="71">
        <f t="shared" si="23"/>
        <v>0.6634173999999999</v>
      </c>
      <c r="BN37" s="71">
        <f t="shared" si="24"/>
        <v>0.1415032</v>
      </c>
      <c r="BO37" s="71">
        <f t="shared" si="25"/>
        <v>0.1417455</v>
      </c>
    </row>
    <row r="38" spans="1:67" ht="12">
      <c r="A38" s="3">
        <v>13003</v>
      </c>
      <c r="B38" s="3">
        <v>9</v>
      </c>
      <c r="C38" s="3">
        <v>0</v>
      </c>
      <c r="D38" s="3">
        <v>1</v>
      </c>
      <c r="E38" s="3">
        <v>1</v>
      </c>
      <c r="F38" s="3">
        <v>0</v>
      </c>
      <c r="G38" s="3">
        <v>3</v>
      </c>
      <c r="H38" s="3">
        <v>40</v>
      </c>
      <c r="I38" s="3" t="s">
        <v>695</v>
      </c>
      <c r="J38" s="3">
        <v>83</v>
      </c>
      <c r="K38" s="3">
        <v>1</v>
      </c>
      <c r="L38" s="3">
        <v>1</v>
      </c>
      <c r="M38" s="3">
        <v>1</v>
      </c>
      <c r="N38" s="3">
        <v>2</v>
      </c>
      <c r="O38" s="3">
        <v>0</v>
      </c>
      <c r="P38" s="3">
        <v>0.000716</v>
      </c>
      <c r="Q38" s="9">
        <v>196.6</v>
      </c>
      <c r="R38" s="9">
        <v>0</v>
      </c>
      <c r="S38" s="7">
        <v>0</v>
      </c>
      <c r="T38" s="9">
        <v>3.9</v>
      </c>
      <c r="U38" s="9">
        <v>0</v>
      </c>
      <c r="V38" s="9">
        <v>0</v>
      </c>
      <c r="W38" s="9">
        <v>20.7</v>
      </c>
      <c r="X38" s="9">
        <v>0</v>
      </c>
      <c r="Y38" s="9">
        <v>7.9</v>
      </c>
      <c r="Z38" s="9">
        <v>79.3</v>
      </c>
      <c r="AA38" s="7">
        <v>1</v>
      </c>
      <c r="AB38" s="7">
        <f t="shared" si="0"/>
        <v>1</v>
      </c>
      <c r="AC38" s="9">
        <v>100.7</v>
      </c>
      <c r="AD38" s="9">
        <v>0</v>
      </c>
      <c r="AE38" s="9">
        <v>0</v>
      </c>
      <c r="AF38" s="9">
        <v>0.1</v>
      </c>
      <c r="AG38" s="9">
        <v>0</v>
      </c>
      <c r="AH38" s="9">
        <v>0</v>
      </c>
      <c r="AI38" s="9">
        <v>3.9</v>
      </c>
      <c r="AJ38" s="9">
        <v>225.9</v>
      </c>
      <c r="AK38" s="9">
        <v>108.6</v>
      </c>
      <c r="AL38" s="9">
        <v>297.3</v>
      </c>
      <c r="AM38" s="9">
        <v>305.2</v>
      </c>
      <c r="AN38" s="9">
        <v>24.6</v>
      </c>
      <c r="AO38" s="9">
        <v>29.3</v>
      </c>
      <c r="AP38" s="9"/>
      <c r="AQ38" s="71">
        <f t="shared" si="1"/>
        <v>0.1407656</v>
      </c>
      <c r="AR38" s="71">
        <f t="shared" si="2"/>
        <v>0</v>
      </c>
      <c r="AS38" s="71">
        <f t="shared" si="3"/>
        <v>0</v>
      </c>
      <c r="AT38" s="71">
        <f t="shared" si="4"/>
        <v>0.0027923999999999996</v>
      </c>
      <c r="AU38" s="71">
        <f t="shared" si="5"/>
        <v>0</v>
      </c>
      <c r="AV38" s="71">
        <f t="shared" si="6"/>
        <v>0</v>
      </c>
      <c r="AW38" s="71">
        <f t="shared" si="7"/>
        <v>0.014821199999999998</v>
      </c>
      <c r="AX38" s="71">
        <f t="shared" si="8"/>
        <v>0</v>
      </c>
      <c r="AY38" s="71">
        <f t="shared" si="9"/>
        <v>0.0056564</v>
      </c>
      <c r="AZ38" s="71">
        <f t="shared" si="10"/>
        <v>0.05677879999999999</v>
      </c>
      <c r="BA38" s="71">
        <f t="shared" si="11"/>
        <v>0.000716</v>
      </c>
      <c r="BB38" s="71">
        <f t="shared" si="12"/>
        <v>0.000716</v>
      </c>
      <c r="BC38" s="71">
        <f t="shared" si="13"/>
        <v>0.07210119999999999</v>
      </c>
      <c r="BD38" s="71">
        <f t="shared" si="14"/>
        <v>0</v>
      </c>
      <c r="BE38" s="71">
        <f t="shared" si="15"/>
        <v>0</v>
      </c>
      <c r="BF38" s="71">
        <f t="shared" si="16"/>
        <v>7.159999999999999E-05</v>
      </c>
      <c r="BG38" s="71">
        <f t="shared" si="17"/>
        <v>0</v>
      </c>
      <c r="BH38" s="71">
        <f t="shared" si="18"/>
        <v>0</v>
      </c>
      <c r="BI38" s="71">
        <f t="shared" si="19"/>
        <v>0.0027923999999999996</v>
      </c>
      <c r="BJ38" s="71">
        <f t="shared" si="20"/>
        <v>0.16174439999999998</v>
      </c>
      <c r="BK38" s="71">
        <f t="shared" si="21"/>
        <v>0.0777576</v>
      </c>
      <c r="BL38" s="71">
        <f t="shared" si="22"/>
        <v>0.2128668</v>
      </c>
      <c r="BM38" s="71">
        <f t="shared" si="23"/>
        <v>0.21852319999999997</v>
      </c>
      <c r="BN38" s="71">
        <f t="shared" si="24"/>
        <v>0.0176136</v>
      </c>
      <c r="BO38" s="71">
        <f t="shared" si="25"/>
        <v>0.0209788</v>
      </c>
    </row>
    <row r="39" spans="1:67" ht="12">
      <c r="A39" s="3">
        <v>13004</v>
      </c>
      <c r="B39" s="3">
        <v>2</v>
      </c>
      <c r="C39" s="3">
        <v>0</v>
      </c>
      <c r="D39" s="3">
        <v>0</v>
      </c>
      <c r="E39" s="3">
        <v>1</v>
      </c>
      <c r="F39" s="3">
        <v>0</v>
      </c>
      <c r="G39" s="3">
        <v>3</v>
      </c>
      <c r="H39" s="3">
        <v>90</v>
      </c>
      <c r="I39" s="3" t="s">
        <v>457</v>
      </c>
      <c r="J39" s="3">
        <v>99</v>
      </c>
      <c r="K39" s="3">
        <v>1</v>
      </c>
      <c r="L39" s="3">
        <v>1</v>
      </c>
      <c r="M39" s="3">
        <v>2</v>
      </c>
      <c r="N39" s="3">
        <v>1</v>
      </c>
      <c r="O39" s="3">
        <v>0</v>
      </c>
      <c r="P39" s="3">
        <v>0.000716</v>
      </c>
      <c r="Q39" s="9">
        <v>0</v>
      </c>
      <c r="R39" s="9">
        <v>0</v>
      </c>
      <c r="S39" s="7">
        <v>0</v>
      </c>
      <c r="T39" s="9">
        <v>0.2</v>
      </c>
      <c r="U39" s="9">
        <v>0</v>
      </c>
      <c r="V39" s="9">
        <v>0</v>
      </c>
      <c r="W39" s="9">
        <v>4.9</v>
      </c>
      <c r="X39" s="9">
        <v>0</v>
      </c>
      <c r="Y39" s="9">
        <v>0</v>
      </c>
      <c r="Z39" s="9">
        <v>27</v>
      </c>
      <c r="AA39" s="7">
        <v>1</v>
      </c>
      <c r="AB39" s="7">
        <f t="shared" si="0"/>
        <v>0</v>
      </c>
      <c r="AC39" s="9">
        <v>0</v>
      </c>
      <c r="AD39" s="9">
        <v>0</v>
      </c>
      <c r="AE39" s="9">
        <v>0</v>
      </c>
      <c r="AF39" s="9">
        <v>0.2</v>
      </c>
      <c r="AG39" s="9">
        <v>0</v>
      </c>
      <c r="AH39" s="9">
        <v>0</v>
      </c>
      <c r="AI39" s="9">
        <v>0</v>
      </c>
      <c r="AJ39" s="9">
        <v>5.2</v>
      </c>
      <c r="AK39" s="9">
        <v>32.2</v>
      </c>
      <c r="AL39" s="9">
        <v>32.2</v>
      </c>
      <c r="AM39" s="9">
        <v>32.2</v>
      </c>
      <c r="AN39" s="9">
        <v>5.1</v>
      </c>
      <c r="AO39" s="9">
        <v>5.2</v>
      </c>
      <c r="AP39" s="9"/>
      <c r="AQ39" s="71">
        <f t="shared" si="1"/>
        <v>0</v>
      </c>
      <c r="AR39" s="71">
        <f t="shared" si="2"/>
        <v>0</v>
      </c>
      <c r="AS39" s="71">
        <f t="shared" si="3"/>
        <v>0</v>
      </c>
      <c r="AT39" s="71">
        <f t="shared" si="4"/>
        <v>0.00014319999999999998</v>
      </c>
      <c r="AU39" s="71">
        <f t="shared" si="5"/>
        <v>0</v>
      </c>
      <c r="AV39" s="71">
        <f t="shared" si="6"/>
        <v>0</v>
      </c>
      <c r="AW39" s="71">
        <f t="shared" si="7"/>
        <v>0.0035084</v>
      </c>
      <c r="AX39" s="71">
        <f t="shared" si="8"/>
        <v>0</v>
      </c>
      <c r="AY39" s="71">
        <f t="shared" si="9"/>
        <v>0</v>
      </c>
      <c r="AZ39" s="71">
        <f t="shared" si="10"/>
        <v>0.019332</v>
      </c>
      <c r="BA39" s="71">
        <f t="shared" si="11"/>
        <v>0.000716</v>
      </c>
      <c r="BB39" s="71">
        <f t="shared" si="12"/>
        <v>0</v>
      </c>
      <c r="BC39" s="71">
        <f t="shared" si="13"/>
        <v>0</v>
      </c>
      <c r="BD39" s="71">
        <f t="shared" si="14"/>
        <v>0</v>
      </c>
      <c r="BE39" s="71">
        <f t="shared" si="15"/>
        <v>0</v>
      </c>
      <c r="BF39" s="71">
        <f t="shared" si="16"/>
        <v>0.00014319999999999998</v>
      </c>
      <c r="BG39" s="71">
        <f t="shared" si="17"/>
        <v>0</v>
      </c>
      <c r="BH39" s="71">
        <f t="shared" si="18"/>
        <v>0</v>
      </c>
      <c r="BI39" s="71">
        <f t="shared" si="19"/>
        <v>0</v>
      </c>
      <c r="BJ39" s="71">
        <f t="shared" si="20"/>
        <v>0.0037232</v>
      </c>
      <c r="BK39" s="71">
        <f t="shared" si="21"/>
        <v>0.0230552</v>
      </c>
      <c r="BL39" s="71">
        <f t="shared" si="22"/>
        <v>0.0230552</v>
      </c>
      <c r="BM39" s="71">
        <f t="shared" si="23"/>
        <v>0.0230552</v>
      </c>
      <c r="BN39" s="71">
        <f t="shared" si="24"/>
        <v>0.0036515999999999996</v>
      </c>
      <c r="BO39" s="71">
        <f t="shared" si="25"/>
        <v>0.0037232</v>
      </c>
    </row>
    <row r="40" spans="1:67" ht="12">
      <c r="A40" s="3">
        <v>13005</v>
      </c>
      <c r="B40" s="3">
        <v>2</v>
      </c>
      <c r="C40" s="3">
        <v>0</v>
      </c>
      <c r="D40" s="3">
        <v>0</v>
      </c>
      <c r="E40" s="3">
        <v>2</v>
      </c>
      <c r="F40" s="3">
        <v>1</v>
      </c>
      <c r="G40" s="3">
        <v>4</v>
      </c>
      <c r="H40" s="3">
        <v>91</v>
      </c>
      <c r="I40" s="3" t="s">
        <v>297</v>
      </c>
      <c r="J40" s="3">
        <v>98</v>
      </c>
      <c r="K40" s="3">
        <v>4</v>
      </c>
      <c r="L40" s="3">
        <v>1</v>
      </c>
      <c r="M40" s="3">
        <v>2</v>
      </c>
      <c r="N40" s="3">
        <v>2</v>
      </c>
      <c r="O40" s="3">
        <v>0</v>
      </c>
      <c r="P40" s="3">
        <v>0.001407</v>
      </c>
      <c r="Q40" s="9">
        <v>359.7</v>
      </c>
      <c r="R40" s="9">
        <v>0</v>
      </c>
      <c r="S40" s="7">
        <v>0</v>
      </c>
      <c r="T40" s="9">
        <v>2.5</v>
      </c>
      <c r="U40" s="9">
        <v>0.9</v>
      </c>
      <c r="V40" s="9">
        <v>0</v>
      </c>
      <c r="W40" s="9">
        <v>17.3</v>
      </c>
      <c r="X40" s="9">
        <v>0</v>
      </c>
      <c r="Y40" s="9">
        <v>9.1</v>
      </c>
      <c r="Z40" s="9">
        <v>0</v>
      </c>
      <c r="AA40" s="7">
        <v>0</v>
      </c>
      <c r="AB40" s="7">
        <f t="shared" si="0"/>
        <v>0</v>
      </c>
      <c r="AC40" s="9">
        <v>0</v>
      </c>
      <c r="AD40" s="9">
        <v>0</v>
      </c>
      <c r="AE40" s="9">
        <v>0</v>
      </c>
      <c r="AF40" s="9">
        <v>0.4</v>
      </c>
      <c r="AG40" s="9">
        <v>0</v>
      </c>
      <c r="AH40" s="9">
        <v>0</v>
      </c>
      <c r="AI40" s="9">
        <v>4</v>
      </c>
      <c r="AJ40" s="9">
        <v>381</v>
      </c>
      <c r="AK40" s="9">
        <v>21.2</v>
      </c>
      <c r="AL40" s="9">
        <v>371.9</v>
      </c>
      <c r="AM40" s="9">
        <v>380.9</v>
      </c>
      <c r="AN40" s="9">
        <v>20.7</v>
      </c>
      <c r="AO40" s="9">
        <v>21.3</v>
      </c>
      <c r="AP40" s="9"/>
      <c r="AQ40" s="71">
        <f t="shared" si="1"/>
        <v>0.5060979</v>
      </c>
      <c r="AR40" s="71">
        <f t="shared" si="2"/>
        <v>0</v>
      </c>
      <c r="AS40" s="71">
        <f t="shared" si="3"/>
        <v>0</v>
      </c>
      <c r="AT40" s="71">
        <f t="shared" si="4"/>
        <v>0.0035175000000000002</v>
      </c>
      <c r="AU40" s="71">
        <f t="shared" si="5"/>
        <v>0.0012663000000000002</v>
      </c>
      <c r="AV40" s="71">
        <f t="shared" si="6"/>
        <v>0</v>
      </c>
      <c r="AW40" s="71">
        <f t="shared" si="7"/>
        <v>0.0243411</v>
      </c>
      <c r="AX40" s="71">
        <f t="shared" si="8"/>
        <v>0</v>
      </c>
      <c r="AY40" s="71">
        <f t="shared" si="9"/>
        <v>0.0128037</v>
      </c>
      <c r="AZ40" s="71">
        <f t="shared" si="10"/>
        <v>0</v>
      </c>
      <c r="BA40" s="71">
        <f t="shared" si="11"/>
        <v>0</v>
      </c>
      <c r="BB40" s="71">
        <f t="shared" si="12"/>
        <v>0</v>
      </c>
      <c r="BC40" s="71">
        <f t="shared" si="13"/>
        <v>0</v>
      </c>
      <c r="BD40" s="71">
        <f t="shared" si="14"/>
        <v>0</v>
      </c>
      <c r="BE40" s="71">
        <f t="shared" si="15"/>
        <v>0</v>
      </c>
      <c r="BF40" s="71">
        <f t="shared" si="16"/>
        <v>0.0005628</v>
      </c>
      <c r="BG40" s="71">
        <f t="shared" si="17"/>
        <v>0</v>
      </c>
      <c r="BH40" s="71">
        <f t="shared" si="18"/>
        <v>0</v>
      </c>
      <c r="BI40" s="71">
        <f t="shared" si="19"/>
        <v>0.005628</v>
      </c>
      <c r="BJ40" s="71">
        <f t="shared" si="20"/>
        <v>0.5360670000000001</v>
      </c>
      <c r="BK40" s="71">
        <f t="shared" si="21"/>
        <v>0.0298284</v>
      </c>
      <c r="BL40" s="71">
        <f t="shared" si="22"/>
        <v>0.5232633</v>
      </c>
      <c r="BM40" s="71">
        <f t="shared" si="23"/>
        <v>0.5359263</v>
      </c>
      <c r="BN40" s="71">
        <f t="shared" si="24"/>
        <v>0.0291249</v>
      </c>
      <c r="BO40" s="71">
        <f t="shared" si="25"/>
        <v>0.029969100000000002</v>
      </c>
    </row>
    <row r="41" spans="1:67" ht="12">
      <c r="A41" s="3">
        <v>13006</v>
      </c>
      <c r="B41" s="3">
        <v>2</v>
      </c>
      <c r="C41" s="3">
        <v>0</v>
      </c>
      <c r="D41" s="3">
        <v>0</v>
      </c>
      <c r="E41" s="3">
        <v>2</v>
      </c>
      <c r="F41" s="3">
        <v>1</v>
      </c>
      <c r="G41" s="3">
        <v>3</v>
      </c>
      <c r="H41" s="3">
        <v>91</v>
      </c>
      <c r="I41" s="3" t="s">
        <v>297</v>
      </c>
      <c r="J41" s="3">
        <v>98</v>
      </c>
      <c r="K41" s="3">
        <v>4</v>
      </c>
      <c r="L41" s="3">
        <v>1</v>
      </c>
      <c r="M41" s="3">
        <v>1</v>
      </c>
      <c r="N41" s="3">
        <v>2</v>
      </c>
      <c r="O41" s="3">
        <v>0</v>
      </c>
      <c r="P41" s="3">
        <v>0.000716</v>
      </c>
      <c r="Q41" s="9">
        <v>152.4</v>
      </c>
      <c r="R41" s="9">
        <v>0</v>
      </c>
      <c r="S41" s="7">
        <v>0</v>
      </c>
      <c r="T41" s="9">
        <v>0</v>
      </c>
      <c r="U41" s="9">
        <v>0</v>
      </c>
      <c r="V41" s="9">
        <v>0</v>
      </c>
      <c r="W41" s="9">
        <v>10.1</v>
      </c>
      <c r="X41" s="9">
        <v>0</v>
      </c>
      <c r="Y41" s="9">
        <v>1.2</v>
      </c>
      <c r="Z41" s="9">
        <v>0</v>
      </c>
      <c r="AA41" s="7">
        <v>0</v>
      </c>
      <c r="AB41" s="7">
        <f t="shared" si="0"/>
        <v>0</v>
      </c>
      <c r="AC41" s="9">
        <v>5.5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3.2</v>
      </c>
      <c r="AJ41" s="9">
        <v>162.6</v>
      </c>
      <c r="AK41" s="9">
        <v>10.2</v>
      </c>
      <c r="AL41" s="9">
        <v>161.4</v>
      </c>
      <c r="AM41" s="9">
        <v>162.6</v>
      </c>
      <c r="AN41" s="9">
        <v>10.1</v>
      </c>
      <c r="AO41" s="9">
        <v>10.2</v>
      </c>
      <c r="AP41" s="9"/>
      <c r="AQ41" s="71">
        <f t="shared" si="1"/>
        <v>0.10911839999999999</v>
      </c>
      <c r="AR41" s="71">
        <f t="shared" si="2"/>
        <v>0</v>
      </c>
      <c r="AS41" s="71">
        <f t="shared" si="3"/>
        <v>0</v>
      </c>
      <c r="AT41" s="71">
        <f t="shared" si="4"/>
        <v>0</v>
      </c>
      <c r="AU41" s="71">
        <f t="shared" si="5"/>
        <v>0</v>
      </c>
      <c r="AV41" s="71">
        <f t="shared" si="6"/>
        <v>0</v>
      </c>
      <c r="AW41" s="71">
        <f t="shared" si="7"/>
        <v>0.0072315999999999995</v>
      </c>
      <c r="AX41" s="71">
        <f t="shared" si="8"/>
        <v>0</v>
      </c>
      <c r="AY41" s="71">
        <f t="shared" si="9"/>
        <v>0.0008592</v>
      </c>
      <c r="AZ41" s="71">
        <f t="shared" si="10"/>
        <v>0</v>
      </c>
      <c r="BA41" s="71">
        <f t="shared" si="11"/>
        <v>0</v>
      </c>
      <c r="BB41" s="71">
        <f t="shared" si="12"/>
        <v>0</v>
      </c>
      <c r="BC41" s="71">
        <f t="shared" si="13"/>
        <v>0.003938</v>
      </c>
      <c r="BD41" s="71">
        <f t="shared" si="14"/>
        <v>0</v>
      </c>
      <c r="BE41" s="71">
        <f t="shared" si="15"/>
        <v>0</v>
      </c>
      <c r="BF41" s="71">
        <f t="shared" si="16"/>
        <v>0</v>
      </c>
      <c r="BG41" s="71">
        <f t="shared" si="17"/>
        <v>0</v>
      </c>
      <c r="BH41" s="71">
        <f t="shared" si="18"/>
        <v>0</v>
      </c>
      <c r="BI41" s="71">
        <f t="shared" si="19"/>
        <v>0.0022911999999999997</v>
      </c>
      <c r="BJ41" s="71">
        <f t="shared" si="20"/>
        <v>0.11642159999999999</v>
      </c>
      <c r="BK41" s="71">
        <f t="shared" si="21"/>
        <v>0.007303199999999999</v>
      </c>
      <c r="BL41" s="71">
        <f t="shared" si="22"/>
        <v>0.1155624</v>
      </c>
      <c r="BM41" s="71">
        <f t="shared" si="23"/>
        <v>0.11642159999999999</v>
      </c>
      <c r="BN41" s="71">
        <f t="shared" si="24"/>
        <v>0.0072315999999999995</v>
      </c>
      <c r="BO41" s="71">
        <f t="shared" si="25"/>
        <v>0.007303199999999999</v>
      </c>
    </row>
    <row r="42" spans="1:67" ht="12">
      <c r="A42" s="3">
        <v>13007</v>
      </c>
      <c r="B42" s="3">
        <v>3</v>
      </c>
      <c r="C42" s="3">
        <v>0</v>
      </c>
      <c r="D42" s="3">
        <v>0</v>
      </c>
      <c r="E42" s="3">
        <v>1</v>
      </c>
      <c r="F42" s="3">
        <v>0</v>
      </c>
      <c r="G42" s="3">
        <v>3</v>
      </c>
      <c r="H42" s="3">
        <v>15</v>
      </c>
      <c r="I42" s="3" t="s">
        <v>556</v>
      </c>
      <c r="J42" s="3">
        <v>20</v>
      </c>
      <c r="K42" s="3">
        <v>1</v>
      </c>
      <c r="L42" s="3">
        <v>1</v>
      </c>
      <c r="M42" s="3">
        <v>1</v>
      </c>
      <c r="N42" s="3">
        <v>2</v>
      </c>
      <c r="O42" s="3">
        <v>0</v>
      </c>
      <c r="P42" s="3">
        <v>0.000716</v>
      </c>
      <c r="Q42" s="9">
        <v>45.9</v>
      </c>
      <c r="R42" s="9">
        <v>0</v>
      </c>
      <c r="S42" s="7">
        <v>0</v>
      </c>
      <c r="T42" s="9">
        <v>0.5</v>
      </c>
      <c r="U42" s="9">
        <v>0</v>
      </c>
      <c r="V42" s="9">
        <v>6.5</v>
      </c>
      <c r="W42" s="9">
        <v>23.3</v>
      </c>
      <c r="X42" s="9">
        <v>0</v>
      </c>
      <c r="Y42" s="9">
        <v>0.4</v>
      </c>
      <c r="Z42" s="9">
        <v>79.3</v>
      </c>
      <c r="AA42" s="7">
        <v>1</v>
      </c>
      <c r="AB42" s="7">
        <f t="shared" si="0"/>
        <v>0</v>
      </c>
      <c r="AC42" s="9">
        <v>32.9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10.7</v>
      </c>
      <c r="AJ42" s="9">
        <v>83.9</v>
      </c>
      <c r="AK42" s="9">
        <v>117.4</v>
      </c>
      <c r="AL42" s="9">
        <v>162.8</v>
      </c>
      <c r="AM42" s="9">
        <v>163.3</v>
      </c>
      <c r="AN42" s="9">
        <v>30.3</v>
      </c>
      <c r="AO42" s="9">
        <v>38</v>
      </c>
      <c r="AP42" s="9"/>
      <c r="AQ42" s="71">
        <f t="shared" si="1"/>
        <v>0.032864399999999995</v>
      </c>
      <c r="AR42" s="71">
        <f t="shared" si="2"/>
        <v>0</v>
      </c>
      <c r="AS42" s="71">
        <f t="shared" si="3"/>
        <v>0</v>
      </c>
      <c r="AT42" s="71">
        <f t="shared" si="4"/>
        <v>0.000358</v>
      </c>
      <c r="AU42" s="71">
        <f t="shared" si="5"/>
        <v>0</v>
      </c>
      <c r="AV42" s="71">
        <f t="shared" si="6"/>
        <v>0.004653999999999999</v>
      </c>
      <c r="AW42" s="71">
        <f t="shared" si="7"/>
        <v>0.016682799999999998</v>
      </c>
      <c r="AX42" s="71">
        <f t="shared" si="8"/>
        <v>0</v>
      </c>
      <c r="AY42" s="71">
        <f t="shared" si="9"/>
        <v>0.00028639999999999997</v>
      </c>
      <c r="AZ42" s="71">
        <f t="shared" si="10"/>
        <v>0.05677879999999999</v>
      </c>
      <c r="BA42" s="71">
        <f t="shared" si="11"/>
        <v>0.000716</v>
      </c>
      <c r="BB42" s="71">
        <f t="shared" si="12"/>
        <v>0</v>
      </c>
      <c r="BC42" s="71">
        <f t="shared" si="13"/>
        <v>0.023556399999999998</v>
      </c>
      <c r="BD42" s="71">
        <f t="shared" si="14"/>
        <v>0</v>
      </c>
      <c r="BE42" s="71">
        <f t="shared" si="15"/>
        <v>0</v>
      </c>
      <c r="BF42" s="71">
        <f t="shared" si="16"/>
        <v>0</v>
      </c>
      <c r="BG42" s="71">
        <f t="shared" si="17"/>
        <v>0</v>
      </c>
      <c r="BH42" s="71">
        <f t="shared" si="18"/>
        <v>0</v>
      </c>
      <c r="BI42" s="71">
        <f t="shared" si="19"/>
        <v>0.007661199999999999</v>
      </c>
      <c r="BJ42" s="71">
        <f t="shared" si="20"/>
        <v>0.0600724</v>
      </c>
      <c r="BK42" s="71">
        <f t="shared" si="21"/>
        <v>0.08405839999999999</v>
      </c>
      <c r="BL42" s="71">
        <f t="shared" si="22"/>
        <v>0.1165648</v>
      </c>
      <c r="BM42" s="71">
        <f t="shared" si="23"/>
        <v>0.1169228</v>
      </c>
      <c r="BN42" s="71">
        <f t="shared" si="24"/>
        <v>0.0216948</v>
      </c>
      <c r="BO42" s="71">
        <f t="shared" si="25"/>
        <v>0.027208</v>
      </c>
    </row>
    <row r="43" spans="1:67" ht="12">
      <c r="A43" s="3">
        <v>13008</v>
      </c>
      <c r="B43" s="3">
        <v>1</v>
      </c>
      <c r="C43" s="3">
        <v>1</v>
      </c>
      <c r="D43" s="3">
        <v>0</v>
      </c>
      <c r="E43" s="3">
        <v>1</v>
      </c>
      <c r="F43" s="3">
        <v>0</v>
      </c>
      <c r="G43" s="3">
        <v>3</v>
      </c>
      <c r="H43" s="3">
        <v>61</v>
      </c>
      <c r="I43" s="3" t="s">
        <v>819</v>
      </c>
      <c r="J43" s="3">
        <v>35</v>
      </c>
      <c r="K43" s="3">
        <v>1</v>
      </c>
      <c r="L43" s="3">
        <v>1</v>
      </c>
      <c r="M43" s="3">
        <v>2</v>
      </c>
      <c r="N43" s="3">
        <v>2</v>
      </c>
      <c r="O43" s="3">
        <v>0</v>
      </c>
      <c r="P43" s="3">
        <v>0.000716</v>
      </c>
      <c r="Q43" s="9">
        <v>143</v>
      </c>
      <c r="R43" s="9">
        <v>0</v>
      </c>
      <c r="S43" s="7">
        <v>0</v>
      </c>
      <c r="T43" s="9">
        <v>0.3</v>
      </c>
      <c r="U43" s="9">
        <v>0</v>
      </c>
      <c r="V43" s="9">
        <v>0</v>
      </c>
      <c r="W43" s="9">
        <v>40.8</v>
      </c>
      <c r="X43" s="9">
        <v>0</v>
      </c>
      <c r="Y43" s="9">
        <v>134.2</v>
      </c>
      <c r="Z43" s="9">
        <v>440.5</v>
      </c>
      <c r="AA43" s="7">
        <v>1</v>
      </c>
      <c r="AB43" s="7">
        <f t="shared" si="0"/>
        <v>0</v>
      </c>
      <c r="AC43" s="9">
        <v>5.7</v>
      </c>
      <c r="AD43" s="9">
        <v>0</v>
      </c>
      <c r="AE43" s="9">
        <v>0</v>
      </c>
      <c r="AF43" s="9">
        <v>0.3</v>
      </c>
      <c r="AG43" s="9">
        <v>0</v>
      </c>
      <c r="AH43" s="9">
        <v>0</v>
      </c>
      <c r="AI43" s="9">
        <v>8.2</v>
      </c>
      <c r="AJ43" s="9">
        <v>184.6</v>
      </c>
      <c r="AK43" s="9">
        <v>482.1</v>
      </c>
      <c r="AL43" s="9">
        <v>490.9</v>
      </c>
      <c r="AM43" s="9">
        <v>625.1</v>
      </c>
      <c r="AN43" s="9">
        <v>41.1</v>
      </c>
      <c r="AO43" s="9">
        <v>41.6</v>
      </c>
      <c r="AP43" s="9"/>
      <c r="AQ43" s="71">
        <f t="shared" si="1"/>
        <v>0.10238799999999999</v>
      </c>
      <c r="AR43" s="71">
        <f t="shared" si="2"/>
        <v>0</v>
      </c>
      <c r="AS43" s="71">
        <f t="shared" si="3"/>
        <v>0</v>
      </c>
      <c r="AT43" s="71">
        <f t="shared" si="4"/>
        <v>0.0002148</v>
      </c>
      <c r="AU43" s="71">
        <f t="shared" si="5"/>
        <v>0</v>
      </c>
      <c r="AV43" s="71">
        <f t="shared" si="6"/>
        <v>0</v>
      </c>
      <c r="AW43" s="71">
        <f t="shared" si="7"/>
        <v>0.029212799999999997</v>
      </c>
      <c r="AX43" s="71">
        <f t="shared" si="8"/>
        <v>0</v>
      </c>
      <c r="AY43" s="71">
        <f t="shared" si="9"/>
        <v>0.09608719999999998</v>
      </c>
      <c r="AZ43" s="71">
        <f t="shared" si="10"/>
        <v>0.31539799999999996</v>
      </c>
      <c r="BA43" s="71">
        <f t="shared" si="11"/>
        <v>0.000716</v>
      </c>
      <c r="BB43" s="71">
        <f t="shared" si="12"/>
        <v>0</v>
      </c>
      <c r="BC43" s="71">
        <f t="shared" si="13"/>
        <v>0.0040812</v>
      </c>
      <c r="BD43" s="71">
        <f t="shared" si="14"/>
        <v>0</v>
      </c>
      <c r="BE43" s="71">
        <f t="shared" si="15"/>
        <v>0</v>
      </c>
      <c r="BF43" s="71">
        <f t="shared" si="16"/>
        <v>0.0002148</v>
      </c>
      <c r="BG43" s="71">
        <f t="shared" si="17"/>
        <v>0</v>
      </c>
      <c r="BH43" s="71">
        <f t="shared" si="18"/>
        <v>0</v>
      </c>
      <c r="BI43" s="71">
        <f t="shared" si="19"/>
        <v>0.005871199999999999</v>
      </c>
      <c r="BJ43" s="71">
        <f t="shared" si="20"/>
        <v>0.13217359999999997</v>
      </c>
      <c r="BK43" s="71">
        <f t="shared" si="21"/>
        <v>0.3451836</v>
      </c>
      <c r="BL43" s="71">
        <f t="shared" si="22"/>
        <v>0.3514844</v>
      </c>
      <c r="BM43" s="71">
        <f t="shared" si="23"/>
        <v>0.44757159999999996</v>
      </c>
      <c r="BN43" s="71">
        <f t="shared" si="24"/>
        <v>0.029427599999999998</v>
      </c>
      <c r="BO43" s="71">
        <f t="shared" si="25"/>
        <v>0.0297856</v>
      </c>
    </row>
    <row r="44" spans="1:67" ht="12">
      <c r="A44" s="3">
        <v>13009</v>
      </c>
      <c r="B44" s="3">
        <v>2</v>
      </c>
      <c r="C44" s="3">
        <v>0</v>
      </c>
      <c r="D44" s="3">
        <v>0</v>
      </c>
      <c r="E44" s="3">
        <v>1</v>
      </c>
      <c r="F44" s="3">
        <v>0</v>
      </c>
      <c r="G44" s="3">
        <v>2</v>
      </c>
      <c r="H44" s="3">
        <v>50</v>
      </c>
      <c r="I44" s="3" t="s">
        <v>641</v>
      </c>
      <c r="J44" s="3">
        <v>90</v>
      </c>
      <c r="K44" s="3">
        <v>1</v>
      </c>
      <c r="L44" s="3">
        <v>1</v>
      </c>
      <c r="M44" s="3">
        <v>1</v>
      </c>
      <c r="N44" s="3">
        <v>2</v>
      </c>
      <c r="O44" s="3">
        <v>0</v>
      </c>
      <c r="P44" s="3">
        <v>0.002423</v>
      </c>
      <c r="Q44" s="9">
        <v>56.9</v>
      </c>
      <c r="R44" s="9">
        <v>0</v>
      </c>
      <c r="S44" s="7">
        <v>0</v>
      </c>
      <c r="T44" s="9">
        <v>0.4</v>
      </c>
      <c r="U44" s="9">
        <v>0</v>
      </c>
      <c r="V44" s="9">
        <v>0</v>
      </c>
      <c r="W44" s="9">
        <v>4.2</v>
      </c>
      <c r="X44" s="9">
        <v>0.4</v>
      </c>
      <c r="Y44" s="9">
        <v>3.5</v>
      </c>
      <c r="Z44" s="9">
        <v>74.6</v>
      </c>
      <c r="AA44" s="7">
        <v>1</v>
      </c>
      <c r="AB44" s="7">
        <f t="shared" si="0"/>
        <v>0</v>
      </c>
      <c r="AC44" s="9">
        <v>19.5</v>
      </c>
      <c r="AD44" s="9">
        <v>0</v>
      </c>
      <c r="AE44" s="9">
        <v>0</v>
      </c>
      <c r="AF44" s="9">
        <v>0.2</v>
      </c>
      <c r="AG44" s="9">
        <v>0</v>
      </c>
      <c r="AH44" s="9">
        <v>0</v>
      </c>
      <c r="AI44" s="9">
        <v>1.5</v>
      </c>
      <c r="AJ44" s="9">
        <v>62.4</v>
      </c>
      <c r="AK44" s="9">
        <v>80.2</v>
      </c>
      <c r="AL44" s="9">
        <v>133.6</v>
      </c>
      <c r="AM44" s="9">
        <v>137.1</v>
      </c>
      <c r="AN44" s="9">
        <v>5</v>
      </c>
      <c r="AO44" s="9">
        <v>5.5</v>
      </c>
      <c r="AP44" s="9"/>
      <c r="AQ44" s="71">
        <f t="shared" si="1"/>
        <v>0.13786869999999998</v>
      </c>
      <c r="AR44" s="71">
        <f t="shared" si="2"/>
        <v>0</v>
      </c>
      <c r="AS44" s="71">
        <f t="shared" si="3"/>
        <v>0</v>
      </c>
      <c r="AT44" s="71">
        <f t="shared" si="4"/>
        <v>0.0009691999999999999</v>
      </c>
      <c r="AU44" s="71">
        <f t="shared" si="5"/>
        <v>0</v>
      </c>
      <c r="AV44" s="71">
        <f t="shared" si="6"/>
        <v>0</v>
      </c>
      <c r="AW44" s="71">
        <f t="shared" si="7"/>
        <v>0.0101766</v>
      </c>
      <c r="AX44" s="71">
        <f t="shared" si="8"/>
        <v>0.0009691999999999999</v>
      </c>
      <c r="AY44" s="71">
        <f t="shared" si="9"/>
        <v>0.008480499999999998</v>
      </c>
      <c r="AZ44" s="71">
        <f t="shared" si="10"/>
        <v>0.18075579999999997</v>
      </c>
      <c r="BA44" s="71">
        <f t="shared" si="11"/>
        <v>0.002423</v>
      </c>
      <c r="BB44" s="71">
        <f t="shared" si="12"/>
        <v>0</v>
      </c>
      <c r="BC44" s="71">
        <f t="shared" si="13"/>
        <v>0.0472485</v>
      </c>
      <c r="BD44" s="71">
        <f t="shared" si="14"/>
        <v>0</v>
      </c>
      <c r="BE44" s="71">
        <f t="shared" si="15"/>
        <v>0</v>
      </c>
      <c r="BF44" s="71">
        <f t="shared" si="16"/>
        <v>0.00048459999999999996</v>
      </c>
      <c r="BG44" s="71">
        <f t="shared" si="17"/>
        <v>0</v>
      </c>
      <c r="BH44" s="71">
        <f t="shared" si="18"/>
        <v>0</v>
      </c>
      <c r="BI44" s="71">
        <f t="shared" si="19"/>
        <v>0.0036344999999999997</v>
      </c>
      <c r="BJ44" s="71">
        <f t="shared" si="20"/>
        <v>0.15119519999999997</v>
      </c>
      <c r="BK44" s="71">
        <f t="shared" si="21"/>
        <v>0.1943246</v>
      </c>
      <c r="BL44" s="71">
        <f t="shared" si="22"/>
        <v>0.32371279999999997</v>
      </c>
      <c r="BM44" s="71">
        <f t="shared" si="23"/>
        <v>0.33219329999999997</v>
      </c>
      <c r="BN44" s="71">
        <f t="shared" si="24"/>
        <v>0.012114999999999999</v>
      </c>
      <c r="BO44" s="71">
        <f t="shared" si="25"/>
        <v>0.013326499999999998</v>
      </c>
    </row>
    <row r="45" spans="1:67" ht="12">
      <c r="A45" s="3">
        <v>13010</v>
      </c>
      <c r="B45" s="3">
        <v>1</v>
      </c>
      <c r="C45" s="3">
        <v>1</v>
      </c>
      <c r="D45" s="3">
        <v>0</v>
      </c>
      <c r="E45" s="3">
        <v>1</v>
      </c>
      <c r="F45" s="3">
        <v>0</v>
      </c>
      <c r="G45" s="3">
        <v>3</v>
      </c>
      <c r="H45" s="3">
        <v>78</v>
      </c>
      <c r="I45" s="3" t="s">
        <v>350</v>
      </c>
      <c r="J45" s="3">
        <v>37</v>
      </c>
      <c r="K45" s="3">
        <v>2</v>
      </c>
      <c r="L45" s="3">
        <v>1</v>
      </c>
      <c r="M45" s="3">
        <v>1</v>
      </c>
      <c r="N45" s="3">
        <v>2</v>
      </c>
      <c r="O45" s="3">
        <v>0</v>
      </c>
      <c r="P45" s="3">
        <v>0.000716</v>
      </c>
      <c r="Q45" s="9">
        <v>1105</v>
      </c>
      <c r="R45" s="9">
        <v>67.6</v>
      </c>
      <c r="S45" s="7">
        <v>1</v>
      </c>
      <c r="T45" s="9">
        <v>34.8</v>
      </c>
      <c r="U45" s="9">
        <v>0</v>
      </c>
      <c r="V45" s="9">
        <v>233.9</v>
      </c>
      <c r="W45" s="9">
        <v>73</v>
      </c>
      <c r="X45" s="9">
        <v>3.1</v>
      </c>
      <c r="Y45" s="9">
        <v>0</v>
      </c>
      <c r="Z45" s="9">
        <v>593.3</v>
      </c>
      <c r="AA45" s="7">
        <v>1</v>
      </c>
      <c r="AB45" s="7">
        <f t="shared" si="0"/>
        <v>0</v>
      </c>
      <c r="AC45" s="9">
        <v>316.6</v>
      </c>
      <c r="AD45" s="9">
        <v>0</v>
      </c>
      <c r="AE45" s="9">
        <v>0</v>
      </c>
      <c r="AF45" s="9">
        <v>2.3</v>
      </c>
      <c r="AG45" s="9">
        <v>32.4</v>
      </c>
      <c r="AH45" s="9">
        <v>0</v>
      </c>
      <c r="AI45" s="9">
        <v>7.6</v>
      </c>
      <c r="AJ45" s="9">
        <v>1518</v>
      </c>
      <c r="AK45" s="9">
        <v>1006.3</v>
      </c>
      <c r="AL45" s="9">
        <v>2111.4</v>
      </c>
      <c r="AM45" s="9">
        <v>2111.3</v>
      </c>
      <c r="AN45" s="9">
        <v>412.4</v>
      </c>
      <c r="AO45" s="9">
        <v>413</v>
      </c>
      <c r="AP45" s="9"/>
      <c r="AQ45" s="71">
        <f t="shared" si="1"/>
        <v>0.79118</v>
      </c>
      <c r="AR45" s="71">
        <f t="shared" si="2"/>
        <v>0.04840159999999999</v>
      </c>
      <c r="AS45" s="71">
        <f t="shared" si="3"/>
        <v>0.000716</v>
      </c>
      <c r="AT45" s="71">
        <f t="shared" si="4"/>
        <v>0.024916799999999996</v>
      </c>
      <c r="AU45" s="71">
        <f t="shared" si="5"/>
        <v>0</v>
      </c>
      <c r="AV45" s="71">
        <f t="shared" si="6"/>
        <v>0.1674724</v>
      </c>
      <c r="AW45" s="71">
        <f t="shared" si="7"/>
        <v>0.052267999999999995</v>
      </c>
      <c r="AX45" s="71">
        <f t="shared" si="8"/>
        <v>0.0022196</v>
      </c>
      <c r="AY45" s="71">
        <f t="shared" si="9"/>
        <v>0</v>
      </c>
      <c r="AZ45" s="71">
        <f t="shared" si="10"/>
        <v>0.4248027999999999</v>
      </c>
      <c r="BA45" s="71">
        <f t="shared" si="11"/>
        <v>0.000716</v>
      </c>
      <c r="BB45" s="71">
        <f t="shared" si="12"/>
        <v>0</v>
      </c>
      <c r="BC45" s="71">
        <f t="shared" si="13"/>
        <v>0.2266856</v>
      </c>
      <c r="BD45" s="71">
        <f t="shared" si="14"/>
        <v>0</v>
      </c>
      <c r="BE45" s="71">
        <f t="shared" si="15"/>
        <v>0</v>
      </c>
      <c r="BF45" s="71">
        <f t="shared" si="16"/>
        <v>0.0016467999999999997</v>
      </c>
      <c r="BG45" s="71">
        <f t="shared" si="17"/>
        <v>0.023198399999999997</v>
      </c>
      <c r="BH45" s="71">
        <f t="shared" si="18"/>
        <v>0</v>
      </c>
      <c r="BI45" s="71">
        <f t="shared" si="19"/>
        <v>0.0054415999999999996</v>
      </c>
      <c r="BJ45" s="71">
        <f t="shared" si="20"/>
        <v>1.0868879999999999</v>
      </c>
      <c r="BK45" s="71">
        <f t="shared" si="21"/>
        <v>0.7205107999999999</v>
      </c>
      <c r="BL45" s="71">
        <f t="shared" si="22"/>
        <v>1.5117624</v>
      </c>
      <c r="BM45" s="71">
        <f t="shared" si="23"/>
        <v>1.5116908</v>
      </c>
      <c r="BN45" s="71">
        <f t="shared" si="24"/>
        <v>0.29527839999999994</v>
      </c>
      <c r="BO45" s="71">
        <f t="shared" si="25"/>
        <v>0.29570799999999997</v>
      </c>
    </row>
    <row r="46" spans="1:67" ht="12">
      <c r="A46" s="3">
        <v>13011</v>
      </c>
      <c r="B46" s="3">
        <v>9</v>
      </c>
      <c r="C46" s="3">
        <v>0</v>
      </c>
      <c r="D46" s="3">
        <v>1</v>
      </c>
      <c r="E46" s="3">
        <v>1</v>
      </c>
      <c r="F46" s="3">
        <v>0</v>
      </c>
      <c r="G46" s="3">
        <v>3</v>
      </c>
      <c r="H46" s="3">
        <v>40</v>
      </c>
      <c r="I46" s="3" t="s">
        <v>695</v>
      </c>
      <c r="J46" s="3">
        <v>83</v>
      </c>
      <c r="K46" s="3">
        <v>1</v>
      </c>
      <c r="L46" s="3">
        <v>1</v>
      </c>
      <c r="M46" s="3">
        <v>1</v>
      </c>
      <c r="N46" s="3">
        <v>1</v>
      </c>
      <c r="O46" s="3">
        <v>0</v>
      </c>
      <c r="P46" s="3">
        <v>0.000716</v>
      </c>
      <c r="Q46" s="9">
        <v>0</v>
      </c>
      <c r="R46" s="9">
        <v>0</v>
      </c>
      <c r="S46" s="7">
        <v>0</v>
      </c>
      <c r="T46" s="9">
        <v>3.8</v>
      </c>
      <c r="U46" s="9">
        <v>0</v>
      </c>
      <c r="V46" s="9">
        <v>0</v>
      </c>
      <c r="W46" s="9">
        <v>2.2</v>
      </c>
      <c r="X46" s="9">
        <v>0</v>
      </c>
      <c r="Y46" s="9">
        <v>0</v>
      </c>
      <c r="Z46" s="9">
        <v>128.1</v>
      </c>
      <c r="AA46" s="7">
        <v>1</v>
      </c>
      <c r="AB46" s="7">
        <f t="shared" si="0"/>
        <v>1</v>
      </c>
      <c r="AC46" s="9">
        <v>0</v>
      </c>
      <c r="AD46" s="9">
        <v>0</v>
      </c>
      <c r="AE46" s="9">
        <v>0.2</v>
      </c>
      <c r="AF46" s="9">
        <v>3.6</v>
      </c>
      <c r="AG46" s="9">
        <v>0</v>
      </c>
      <c r="AH46" s="9">
        <v>0</v>
      </c>
      <c r="AI46" s="9">
        <v>0.7</v>
      </c>
      <c r="AJ46" s="9">
        <v>6.4</v>
      </c>
      <c r="AK46" s="9">
        <v>134.5</v>
      </c>
      <c r="AL46" s="9">
        <v>134.5</v>
      </c>
      <c r="AM46" s="9">
        <v>134.5</v>
      </c>
      <c r="AN46" s="9">
        <v>6</v>
      </c>
      <c r="AO46" s="9">
        <v>6.4</v>
      </c>
      <c r="AP46" s="9"/>
      <c r="AQ46" s="71">
        <f t="shared" si="1"/>
        <v>0</v>
      </c>
      <c r="AR46" s="71">
        <f t="shared" si="2"/>
        <v>0</v>
      </c>
      <c r="AS46" s="71">
        <f t="shared" si="3"/>
        <v>0</v>
      </c>
      <c r="AT46" s="71">
        <f t="shared" si="4"/>
        <v>0.0027207999999999998</v>
      </c>
      <c r="AU46" s="71">
        <f t="shared" si="5"/>
        <v>0</v>
      </c>
      <c r="AV46" s="71">
        <f t="shared" si="6"/>
        <v>0</v>
      </c>
      <c r="AW46" s="71">
        <f t="shared" si="7"/>
        <v>0.0015752</v>
      </c>
      <c r="AX46" s="71">
        <f t="shared" si="8"/>
        <v>0</v>
      </c>
      <c r="AY46" s="71">
        <f t="shared" si="9"/>
        <v>0</v>
      </c>
      <c r="AZ46" s="71">
        <f t="shared" si="10"/>
        <v>0.09171959999999998</v>
      </c>
      <c r="BA46" s="71">
        <f t="shared" si="11"/>
        <v>0.000716</v>
      </c>
      <c r="BB46" s="71">
        <f t="shared" si="12"/>
        <v>0.000716</v>
      </c>
      <c r="BC46" s="71">
        <f t="shared" si="13"/>
        <v>0</v>
      </c>
      <c r="BD46" s="71">
        <f t="shared" si="14"/>
        <v>0</v>
      </c>
      <c r="BE46" s="71">
        <f t="shared" si="15"/>
        <v>0.00014319999999999998</v>
      </c>
      <c r="BF46" s="71">
        <f t="shared" si="16"/>
        <v>0.0025775999999999998</v>
      </c>
      <c r="BG46" s="71">
        <f t="shared" si="17"/>
        <v>0</v>
      </c>
      <c r="BH46" s="71">
        <f t="shared" si="18"/>
        <v>0</v>
      </c>
      <c r="BI46" s="71">
        <f t="shared" si="19"/>
        <v>0.0005011999999999999</v>
      </c>
      <c r="BJ46" s="71">
        <f t="shared" si="20"/>
        <v>0.0045823999999999995</v>
      </c>
      <c r="BK46" s="71">
        <f t="shared" si="21"/>
        <v>0.096302</v>
      </c>
      <c r="BL46" s="71">
        <f t="shared" si="22"/>
        <v>0.096302</v>
      </c>
      <c r="BM46" s="71">
        <f t="shared" si="23"/>
        <v>0.096302</v>
      </c>
      <c r="BN46" s="71">
        <f t="shared" si="24"/>
        <v>0.0042959999999999995</v>
      </c>
      <c r="BO46" s="71">
        <f t="shared" si="25"/>
        <v>0.0045823999999999995</v>
      </c>
    </row>
    <row r="47" spans="1:67" ht="12">
      <c r="A47" s="3">
        <v>13012</v>
      </c>
      <c r="B47" s="3">
        <v>1</v>
      </c>
      <c r="C47" s="3">
        <v>1</v>
      </c>
      <c r="D47" s="3">
        <v>0</v>
      </c>
      <c r="E47" s="3">
        <v>1</v>
      </c>
      <c r="F47" s="3">
        <v>0</v>
      </c>
      <c r="G47" s="3">
        <v>2</v>
      </c>
      <c r="H47" s="3">
        <v>77</v>
      </c>
      <c r="I47" s="3" t="s">
        <v>349</v>
      </c>
      <c r="J47" s="3">
        <v>63</v>
      </c>
      <c r="K47" s="3">
        <v>1</v>
      </c>
      <c r="L47" s="3">
        <v>1</v>
      </c>
      <c r="M47" s="3">
        <v>2</v>
      </c>
      <c r="N47" s="3">
        <v>2</v>
      </c>
      <c r="O47" s="3">
        <v>0</v>
      </c>
      <c r="P47" s="3">
        <v>0.002423</v>
      </c>
      <c r="Q47" s="9">
        <v>318.6</v>
      </c>
      <c r="R47" s="9">
        <v>0</v>
      </c>
      <c r="S47" s="7">
        <v>0</v>
      </c>
      <c r="T47" s="9">
        <v>23.6</v>
      </c>
      <c r="U47" s="9">
        <v>0</v>
      </c>
      <c r="V47" s="9">
        <v>0</v>
      </c>
      <c r="W47" s="9">
        <v>87.9</v>
      </c>
      <c r="X47" s="9">
        <v>0</v>
      </c>
      <c r="Y47" s="9">
        <v>648.7</v>
      </c>
      <c r="Z47" s="9">
        <v>1387</v>
      </c>
      <c r="AA47" s="7">
        <v>1</v>
      </c>
      <c r="AB47" s="7">
        <f t="shared" si="0"/>
        <v>0</v>
      </c>
      <c r="AC47" s="9">
        <v>54</v>
      </c>
      <c r="AD47" s="9">
        <v>0</v>
      </c>
      <c r="AE47" s="9">
        <v>17.6</v>
      </c>
      <c r="AF47" s="9">
        <v>3.6</v>
      </c>
      <c r="AG47" s="9">
        <v>0</v>
      </c>
      <c r="AH47" s="9">
        <v>0</v>
      </c>
      <c r="AI47" s="9">
        <v>9.3</v>
      </c>
      <c r="AJ47" s="9">
        <v>431.5</v>
      </c>
      <c r="AK47" s="9">
        <v>1499.9</v>
      </c>
      <c r="AL47" s="9">
        <v>1169.9</v>
      </c>
      <c r="AM47" s="9">
        <v>1818.5</v>
      </c>
      <c r="AN47" s="9">
        <v>111.5</v>
      </c>
      <c r="AO47" s="9">
        <v>112.9</v>
      </c>
      <c r="AP47" s="9"/>
      <c r="AQ47" s="71">
        <f t="shared" si="1"/>
        <v>0.7719678</v>
      </c>
      <c r="AR47" s="71">
        <f t="shared" si="2"/>
        <v>0</v>
      </c>
      <c r="AS47" s="71">
        <f t="shared" si="3"/>
        <v>0</v>
      </c>
      <c r="AT47" s="71">
        <f t="shared" si="4"/>
        <v>0.0571828</v>
      </c>
      <c r="AU47" s="71">
        <f t="shared" si="5"/>
        <v>0</v>
      </c>
      <c r="AV47" s="71">
        <f t="shared" si="6"/>
        <v>0</v>
      </c>
      <c r="AW47" s="71">
        <f t="shared" si="7"/>
        <v>0.2129817</v>
      </c>
      <c r="AX47" s="71">
        <f t="shared" si="8"/>
        <v>0</v>
      </c>
      <c r="AY47" s="71">
        <f t="shared" si="9"/>
        <v>1.5718001</v>
      </c>
      <c r="AZ47" s="71">
        <f t="shared" si="10"/>
        <v>3.3607009999999997</v>
      </c>
      <c r="BA47" s="71">
        <f t="shared" si="11"/>
        <v>0.002423</v>
      </c>
      <c r="BB47" s="71">
        <f t="shared" si="12"/>
        <v>0</v>
      </c>
      <c r="BC47" s="71">
        <f t="shared" si="13"/>
        <v>0.13084199999999999</v>
      </c>
      <c r="BD47" s="71">
        <f t="shared" si="14"/>
        <v>0</v>
      </c>
      <c r="BE47" s="71">
        <f t="shared" si="15"/>
        <v>0.0426448</v>
      </c>
      <c r="BF47" s="71">
        <f t="shared" si="16"/>
        <v>0.0087228</v>
      </c>
      <c r="BG47" s="71">
        <f t="shared" si="17"/>
        <v>0</v>
      </c>
      <c r="BH47" s="71">
        <f t="shared" si="18"/>
        <v>0</v>
      </c>
      <c r="BI47" s="71">
        <f t="shared" si="19"/>
        <v>0.0225339</v>
      </c>
      <c r="BJ47" s="71">
        <f t="shared" si="20"/>
        <v>1.0455245</v>
      </c>
      <c r="BK47" s="71">
        <f t="shared" si="21"/>
        <v>3.6342577</v>
      </c>
      <c r="BL47" s="71">
        <f t="shared" si="22"/>
        <v>2.8346677</v>
      </c>
      <c r="BM47" s="71">
        <f t="shared" si="23"/>
        <v>4.4062255</v>
      </c>
      <c r="BN47" s="71">
        <f t="shared" si="24"/>
        <v>0.2701645</v>
      </c>
      <c r="BO47" s="71">
        <f t="shared" si="25"/>
        <v>0.2735567</v>
      </c>
    </row>
    <row r="48" spans="1:67" ht="12">
      <c r="A48" s="3">
        <v>13013</v>
      </c>
      <c r="B48" s="3">
        <v>1</v>
      </c>
      <c r="C48" s="3">
        <v>1</v>
      </c>
      <c r="D48" s="3">
        <v>0</v>
      </c>
      <c r="E48" s="3">
        <v>1</v>
      </c>
      <c r="F48" s="3">
        <v>0</v>
      </c>
      <c r="G48" s="3">
        <v>3</v>
      </c>
      <c r="H48" s="3">
        <v>61</v>
      </c>
      <c r="I48" s="3" t="s">
        <v>819</v>
      </c>
      <c r="J48" s="3">
        <v>35</v>
      </c>
      <c r="K48" s="3">
        <v>1</v>
      </c>
      <c r="L48" s="3">
        <v>1</v>
      </c>
      <c r="M48" s="3">
        <v>2</v>
      </c>
      <c r="N48" s="3">
        <v>2</v>
      </c>
      <c r="O48" s="3">
        <v>0</v>
      </c>
      <c r="P48" s="3">
        <v>0.000716</v>
      </c>
      <c r="Q48" s="9">
        <v>0</v>
      </c>
      <c r="R48" s="9">
        <v>0</v>
      </c>
      <c r="S48" s="7">
        <v>0</v>
      </c>
      <c r="T48" s="9">
        <v>0.6</v>
      </c>
      <c r="U48" s="9">
        <v>0</v>
      </c>
      <c r="V48" s="9">
        <v>0</v>
      </c>
      <c r="W48" s="9">
        <v>14.8</v>
      </c>
      <c r="X48" s="9">
        <v>0</v>
      </c>
      <c r="Y48" s="9">
        <v>0</v>
      </c>
      <c r="Z48" s="9">
        <v>129.3</v>
      </c>
      <c r="AA48" s="7">
        <v>1</v>
      </c>
      <c r="AB48" s="7">
        <f t="shared" si="0"/>
        <v>0</v>
      </c>
      <c r="AC48" s="9">
        <v>0</v>
      </c>
      <c r="AD48" s="9">
        <v>0</v>
      </c>
      <c r="AE48" s="9">
        <v>0</v>
      </c>
      <c r="AF48" s="9">
        <v>0.6</v>
      </c>
      <c r="AG48" s="9">
        <v>0</v>
      </c>
      <c r="AH48" s="9">
        <v>0</v>
      </c>
      <c r="AI48" s="9">
        <v>1.4</v>
      </c>
      <c r="AJ48" s="9">
        <v>15.5</v>
      </c>
      <c r="AK48" s="9">
        <v>144.9</v>
      </c>
      <c r="AL48" s="9">
        <v>144.9</v>
      </c>
      <c r="AM48" s="9">
        <v>144.9</v>
      </c>
      <c r="AN48" s="9">
        <v>15.4</v>
      </c>
      <c r="AO48" s="9">
        <v>15.5</v>
      </c>
      <c r="AP48" s="9"/>
      <c r="AQ48" s="71">
        <f t="shared" si="1"/>
        <v>0</v>
      </c>
      <c r="AR48" s="71">
        <f t="shared" si="2"/>
        <v>0</v>
      </c>
      <c r="AS48" s="71">
        <f t="shared" si="3"/>
        <v>0</v>
      </c>
      <c r="AT48" s="71">
        <f t="shared" si="4"/>
        <v>0.0004296</v>
      </c>
      <c r="AU48" s="71">
        <f t="shared" si="5"/>
        <v>0</v>
      </c>
      <c r="AV48" s="71">
        <f t="shared" si="6"/>
        <v>0</v>
      </c>
      <c r="AW48" s="71">
        <f t="shared" si="7"/>
        <v>0.0105968</v>
      </c>
      <c r="AX48" s="71">
        <f t="shared" si="8"/>
        <v>0</v>
      </c>
      <c r="AY48" s="71">
        <f t="shared" si="9"/>
        <v>0</v>
      </c>
      <c r="AZ48" s="71">
        <f t="shared" si="10"/>
        <v>0.0925788</v>
      </c>
      <c r="BA48" s="71">
        <f t="shared" si="11"/>
        <v>0.000716</v>
      </c>
      <c r="BB48" s="71">
        <f t="shared" si="12"/>
        <v>0</v>
      </c>
      <c r="BC48" s="71">
        <f t="shared" si="13"/>
        <v>0</v>
      </c>
      <c r="BD48" s="71">
        <f t="shared" si="14"/>
        <v>0</v>
      </c>
      <c r="BE48" s="71">
        <f t="shared" si="15"/>
        <v>0</v>
      </c>
      <c r="BF48" s="71">
        <f t="shared" si="16"/>
        <v>0.0004296</v>
      </c>
      <c r="BG48" s="71">
        <f t="shared" si="17"/>
        <v>0</v>
      </c>
      <c r="BH48" s="71">
        <f t="shared" si="18"/>
        <v>0</v>
      </c>
      <c r="BI48" s="71">
        <f t="shared" si="19"/>
        <v>0.0010023999999999999</v>
      </c>
      <c r="BJ48" s="71">
        <f t="shared" si="20"/>
        <v>0.011097999999999998</v>
      </c>
      <c r="BK48" s="71">
        <f t="shared" si="21"/>
        <v>0.10374839999999999</v>
      </c>
      <c r="BL48" s="71">
        <f t="shared" si="22"/>
        <v>0.10374839999999999</v>
      </c>
      <c r="BM48" s="71">
        <f t="shared" si="23"/>
        <v>0.10374839999999999</v>
      </c>
      <c r="BN48" s="71">
        <f t="shared" si="24"/>
        <v>0.011026399999999999</v>
      </c>
      <c r="BO48" s="71">
        <f t="shared" si="25"/>
        <v>0.011097999999999998</v>
      </c>
    </row>
    <row r="49" spans="1:67" ht="12">
      <c r="A49" s="3">
        <v>13014</v>
      </c>
      <c r="B49" s="3">
        <v>9</v>
      </c>
      <c r="C49" s="3">
        <v>0</v>
      </c>
      <c r="D49" s="3">
        <v>1</v>
      </c>
      <c r="E49" s="3">
        <v>1</v>
      </c>
      <c r="F49" s="3">
        <v>0</v>
      </c>
      <c r="G49" s="3">
        <v>2</v>
      </c>
      <c r="H49" s="3">
        <v>40</v>
      </c>
      <c r="I49" s="3" t="s">
        <v>695</v>
      </c>
      <c r="J49" s="3">
        <v>83</v>
      </c>
      <c r="K49" s="3">
        <v>1</v>
      </c>
      <c r="L49" s="3">
        <v>1</v>
      </c>
      <c r="M49" s="3">
        <v>1</v>
      </c>
      <c r="N49" s="3">
        <v>2</v>
      </c>
      <c r="O49" s="3">
        <v>0</v>
      </c>
      <c r="P49" s="3">
        <v>0.002423</v>
      </c>
      <c r="Q49" s="9">
        <v>14.1</v>
      </c>
      <c r="R49" s="9">
        <v>0</v>
      </c>
      <c r="S49" s="7">
        <v>0</v>
      </c>
      <c r="T49" s="9">
        <v>40.3</v>
      </c>
      <c r="U49" s="9">
        <v>5.2</v>
      </c>
      <c r="V49" s="9">
        <v>0</v>
      </c>
      <c r="W49" s="9">
        <v>12.3</v>
      </c>
      <c r="X49" s="9">
        <v>0.2</v>
      </c>
      <c r="Y49" s="9">
        <v>6.1</v>
      </c>
      <c r="Z49" s="9">
        <v>79.3</v>
      </c>
      <c r="AA49" s="7">
        <v>1</v>
      </c>
      <c r="AB49" s="7">
        <f t="shared" si="0"/>
        <v>1</v>
      </c>
      <c r="AC49" s="9">
        <v>8.8</v>
      </c>
      <c r="AD49" s="9">
        <v>0</v>
      </c>
      <c r="AE49" s="9">
        <v>30.5</v>
      </c>
      <c r="AF49" s="9">
        <v>3.9</v>
      </c>
      <c r="AG49" s="9">
        <v>0</v>
      </c>
      <c r="AH49" s="9">
        <v>3.2</v>
      </c>
      <c r="AI49" s="9">
        <v>5.2</v>
      </c>
      <c r="AJ49" s="9">
        <v>72.5</v>
      </c>
      <c r="AK49" s="9">
        <v>137.7</v>
      </c>
      <c r="AL49" s="9">
        <v>145.7</v>
      </c>
      <c r="AM49" s="9">
        <v>151.8</v>
      </c>
      <c r="AN49" s="9">
        <v>58</v>
      </c>
      <c r="AO49" s="9">
        <v>58.4</v>
      </c>
      <c r="AP49" s="9"/>
      <c r="AQ49" s="71">
        <f t="shared" si="1"/>
        <v>0.034164299999999995</v>
      </c>
      <c r="AR49" s="71">
        <f t="shared" si="2"/>
        <v>0</v>
      </c>
      <c r="AS49" s="71">
        <f t="shared" si="3"/>
        <v>0</v>
      </c>
      <c r="AT49" s="71">
        <f t="shared" si="4"/>
        <v>0.09764689999999998</v>
      </c>
      <c r="AU49" s="71">
        <f t="shared" si="5"/>
        <v>0.012599599999999999</v>
      </c>
      <c r="AV49" s="71">
        <f t="shared" si="6"/>
        <v>0</v>
      </c>
      <c r="AW49" s="71">
        <f t="shared" si="7"/>
        <v>0.0298029</v>
      </c>
      <c r="AX49" s="71">
        <f t="shared" si="8"/>
        <v>0.00048459999999999996</v>
      </c>
      <c r="AY49" s="71">
        <f t="shared" si="9"/>
        <v>0.014780299999999998</v>
      </c>
      <c r="AZ49" s="71">
        <f t="shared" si="10"/>
        <v>0.19214389999999998</v>
      </c>
      <c r="BA49" s="71">
        <f t="shared" si="11"/>
        <v>0.002423</v>
      </c>
      <c r="BB49" s="71">
        <f t="shared" si="12"/>
        <v>0.002423</v>
      </c>
      <c r="BC49" s="71">
        <f t="shared" si="13"/>
        <v>0.0213224</v>
      </c>
      <c r="BD49" s="71">
        <f t="shared" si="14"/>
        <v>0</v>
      </c>
      <c r="BE49" s="71">
        <f t="shared" si="15"/>
        <v>0.0739015</v>
      </c>
      <c r="BF49" s="71">
        <f t="shared" si="16"/>
        <v>0.009449699999999998</v>
      </c>
      <c r="BG49" s="71">
        <f t="shared" si="17"/>
        <v>0</v>
      </c>
      <c r="BH49" s="71">
        <f t="shared" si="18"/>
        <v>0.007753599999999999</v>
      </c>
      <c r="BI49" s="71">
        <f t="shared" si="19"/>
        <v>0.012599599999999999</v>
      </c>
      <c r="BJ49" s="71">
        <f t="shared" si="20"/>
        <v>0.17566749999999998</v>
      </c>
      <c r="BK49" s="71">
        <f t="shared" si="21"/>
        <v>0.3336470999999999</v>
      </c>
      <c r="BL49" s="71">
        <f t="shared" si="22"/>
        <v>0.35303109999999993</v>
      </c>
      <c r="BM49" s="71">
        <f t="shared" si="23"/>
        <v>0.3678114</v>
      </c>
      <c r="BN49" s="71">
        <f t="shared" si="24"/>
        <v>0.140534</v>
      </c>
      <c r="BO49" s="71">
        <f t="shared" si="25"/>
        <v>0.1415032</v>
      </c>
    </row>
    <row r="50" spans="1:67" ht="12">
      <c r="A50" s="3">
        <v>13015</v>
      </c>
      <c r="B50" s="3">
        <v>2</v>
      </c>
      <c r="C50" s="3">
        <v>0</v>
      </c>
      <c r="D50" s="3">
        <v>0</v>
      </c>
      <c r="E50" s="3">
        <v>1</v>
      </c>
      <c r="F50" s="3">
        <v>0</v>
      </c>
      <c r="G50" s="3">
        <v>3</v>
      </c>
      <c r="H50" s="3">
        <v>15</v>
      </c>
      <c r="I50" s="3" t="s">
        <v>556</v>
      </c>
      <c r="J50" s="3">
        <v>20</v>
      </c>
      <c r="K50" s="3">
        <v>2</v>
      </c>
      <c r="L50" s="3">
        <v>1</v>
      </c>
      <c r="M50" s="3">
        <v>2</v>
      </c>
      <c r="N50" s="3">
        <v>2</v>
      </c>
      <c r="O50" s="3">
        <v>0</v>
      </c>
      <c r="P50" s="3">
        <v>0.000716</v>
      </c>
      <c r="Q50" s="9">
        <v>33.5</v>
      </c>
      <c r="R50" s="9">
        <v>0</v>
      </c>
      <c r="S50" s="7">
        <v>0</v>
      </c>
      <c r="T50" s="9">
        <v>1.4</v>
      </c>
      <c r="U50" s="9">
        <v>0</v>
      </c>
      <c r="V50" s="9">
        <v>0</v>
      </c>
      <c r="W50" s="9">
        <v>173.3</v>
      </c>
      <c r="X50" s="9">
        <v>1.4</v>
      </c>
      <c r="Y50" s="9">
        <v>485.7</v>
      </c>
      <c r="Z50" s="9">
        <v>910.7</v>
      </c>
      <c r="AA50" s="7">
        <v>1</v>
      </c>
      <c r="AB50" s="7">
        <f t="shared" si="0"/>
        <v>0</v>
      </c>
      <c r="AC50" s="9">
        <v>0</v>
      </c>
      <c r="AD50" s="9">
        <v>0</v>
      </c>
      <c r="AE50" s="9">
        <v>0</v>
      </c>
      <c r="AF50" s="9">
        <v>1.2</v>
      </c>
      <c r="AG50" s="9">
        <v>0.2</v>
      </c>
      <c r="AH50" s="9">
        <v>0</v>
      </c>
      <c r="AI50" s="9">
        <v>25.6</v>
      </c>
      <c r="AJ50" s="9">
        <v>210</v>
      </c>
      <c r="AK50" s="9">
        <v>1087.2</v>
      </c>
      <c r="AL50" s="9">
        <v>635</v>
      </c>
      <c r="AM50" s="9">
        <v>1120.7</v>
      </c>
      <c r="AN50" s="9">
        <v>176.1</v>
      </c>
      <c r="AO50" s="9">
        <v>176.5</v>
      </c>
      <c r="AP50" s="9"/>
      <c r="AQ50" s="71">
        <f t="shared" si="1"/>
        <v>0.023985999999999997</v>
      </c>
      <c r="AR50" s="71">
        <f t="shared" si="2"/>
        <v>0</v>
      </c>
      <c r="AS50" s="71">
        <f t="shared" si="3"/>
        <v>0</v>
      </c>
      <c r="AT50" s="71">
        <f t="shared" si="4"/>
        <v>0.0010023999999999999</v>
      </c>
      <c r="AU50" s="71">
        <f t="shared" si="5"/>
        <v>0</v>
      </c>
      <c r="AV50" s="71">
        <f t="shared" si="6"/>
        <v>0</v>
      </c>
      <c r="AW50" s="71">
        <f t="shared" si="7"/>
        <v>0.1240828</v>
      </c>
      <c r="AX50" s="71">
        <f t="shared" si="8"/>
        <v>0.0010023999999999999</v>
      </c>
      <c r="AY50" s="71">
        <f t="shared" si="9"/>
        <v>0.3477612</v>
      </c>
      <c r="AZ50" s="71">
        <f t="shared" si="10"/>
        <v>0.6520612</v>
      </c>
      <c r="BA50" s="71">
        <f t="shared" si="11"/>
        <v>0.000716</v>
      </c>
      <c r="BB50" s="71">
        <f t="shared" si="12"/>
        <v>0</v>
      </c>
      <c r="BC50" s="71">
        <f t="shared" si="13"/>
        <v>0</v>
      </c>
      <c r="BD50" s="71">
        <f t="shared" si="14"/>
        <v>0</v>
      </c>
      <c r="BE50" s="71">
        <f t="shared" si="15"/>
        <v>0</v>
      </c>
      <c r="BF50" s="71">
        <f t="shared" si="16"/>
        <v>0.0008592</v>
      </c>
      <c r="BG50" s="71">
        <f t="shared" si="17"/>
        <v>0.00014319999999999998</v>
      </c>
      <c r="BH50" s="71">
        <f t="shared" si="18"/>
        <v>0</v>
      </c>
      <c r="BI50" s="71">
        <f t="shared" si="19"/>
        <v>0.018329599999999998</v>
      </c>
      <c r="BJ50" s="71">
        <f t="shared" si="20"/>
        <v>0.15036</v>
      </c>
      <c r="BK50" s="71">
        <f t="shared" si="21"/>
        <v>0.7784352</v>
      </c>
      <c r="BL50" s="71">
        <f t="shared" si="22"/>
        <v>0.45465999999999995</v>
      </c>
      <c r="BM50" s="71">
        <f t="shared" si="23"/>
        <v>0.8024212</v>
      </c>
      <c r="BN50" s="71">
        <f t="shared" si="24"/>
        <v>0.1260876</v>
      </c>
      <c r="BO50" s="71">
        <f t="shared" si="25"/>
        <v>0.126374</v>
      </c>
    </row>
    <row r="51" spans="1:67" ht="12">
      <c r="A51" s="3">
        <v>13016</v>
      </c>
      <c r="B51" s="3">
        <v>1</v>
      </c>
      <c r="C51" s="3">
        <v>1</v>
      </c>
      <c r="D51" s="3">
        <v>0</v>
      </c>
      <c r="E51" s="3">
        <v>1</v>
      </c>
      <c r="F51" s="3">
        <v>0</v>
      </c>
      <c r="G51" s="3">
        <v>2</v>
      </c>
      <c r="H51" s="3">
        <v>52</v>
      </c>
      <c r="I51" s="3" t="s">
        <v>642</v>
      </c>
      <c r="J51" s="3">
        <v>94</v>
      </c>
      <c r="K51" s="3">
        <v>4</v>
      </c>
      <c r="L51" s="3">
        <v>1</v>
      </c>
      <c r="M51" s="3">
        <v>2</v>
      </c>
      <c r="N51" s="3">
        <v>2</v>
      </c>
      <c r="O51" s="3">
        <v>0</v>
      </c>
      <c r="P51" s="3">
        <v>0.002423</v>
      </c>
      <c r="Q51" s="9">
        <v>535.4</v>
      </c>
      <c r="R51" s="9">
        <v>94</v>
      </c>
      <c r="S51" s="7">
        <v>1</v>
      </c>
      <c r="T51" s="9">
        <v>58.3</v>
      </c>
      <c r="U51" s="9">
        <v>0</v>
      </c>
      <c r="V51" s="9">
        <v>0</v>
      </c>
      <c r="W51" s="9">
        <v>115.4</v>
      </c>
      <c r="X51" s="9">
        <v>0</v>
      </c>
      <c r="Y51" s="9">
        <v>0</v>
      </c>
      <c r="Z51" s="9">
        <v>0</v>
      </c>
      <c r="AA51" s="7">
        <v>0</v>
      </c>
      <c r="AB51" s="7">
        <f t="shared" si="0"/>
        <v>0</v>
      </c>
      <c r="AC51" s="9">
        <v>535.4</v>
      </c>
      <c r="AD51" s="9">
        <v>0</v>
      </c>
      <c r="AE51" s="9">
        <v>40.5</v>
      </c>
      <c r="AF51" s="9">
        <v>17.7</v>
      </c>
      <c r="AG51" s="9">
        <v>0</v>
      </c>
      <c r="AH51" s="9">
        <v>0</v>
      </c>
      <c r="AI51" s="9">
        <v>17.6</v>
      </c>
      <c r="AJ51" s="9">
        <v>803.3</v>
      </c>
      <c r="AK51" s="9">
        <v>267.8</v>
      </c>
      <c r="AL51" s="9">
        <v>803.3</v>
      </c>
      <c r="AM51" s="9">
        <v>803.2</v>
      </c>
      <c r="AN51" s="9">
        <v>267.7</v>
      </c>
      <c r="AO51" s="9">
        <v>267.9</v>
      </c>
      <c r="AP51" s="9"/>
      <c r="AQ51" s="71">
        <f t="shared" si="1"/>
        <v>1.2972742</v>
      </c>
      <c r="AR51" s="71">
        <f t="shared" si="2"/>
        <v>0.227762</v>
      </c>
      <c r="AS51" s="71">
        <f t="shared" si="3"/>
        <v>0.002423</v>
      </c>
      <c r="AT51" s="71">
        <f t="shared" si="4"/>
        <v>0.1412609</v>
      </c>
      <c r="AU51" s="71">
        <f t="shared" si="5"/>
        <v>0</v>
      </c>
      <c r="AV51" s="71">
        <f t="shared" si="6"/>
        <v>0</v>
      </c>
      <c r="AW51" s="71">
        <f t="shared" si="7"/>
        <v>0.2796142</v>
      </c>
      <c r="AX51" s="71">
        <f t="shared" si="8"/>
        <v>0</v>
      </c>
      <c r="AY51" s="71">
        <f t="shared" si="9"/>
        <v>0</v>
      </c>
      <c r="AZ51" s="71">
        <f t="shared" si="10"/>
        <v>0</v>
      </c>
      <c r="BA51" s="71">
        <f t="shared" si="11"/>
        <v>0</v>
      </c>
      <c r="BB51" s="71">
        <f t="shared" si="12"/>
        <v>0</v>
      </c>
      <c r="BC51" s="71">
        <f t="shared" si="13"/>
        <v>1.2972742</v>
      </c>
      <c r="BD51" s="71">
        <f t="shared" si="14"/>
        <v>0</v>
      </c>
      <c r="BE51" s="71">
        <f t="shared" si="15"/>
        <v>0.0981315</v>
      </c>
      <c r="BF51" s="71">
        <f t="shared" si="16"/>
        <v>0.0428871</v>
      </c>
      <c r="BG51" s="71">
        <f t="shared" si="17"/>
        <v>0</v>
      </c>
      <c r="BH51" s="71">
        <f t="shared" si="18"/>
        <v>0</v>
      </c>
      <c r="BI51" s="71">
        <f t="shared" si="19"/>
        <v>0.0426448</v>
      </c>
      <c r="BJ51" s="71">
        <f t="shared" si="20"/>
        <v>1.9463958999999997</v>
      </c>
      <c r="BK51" s="71">
        <f t="shared" si="21"/>
        <v>0.6488794</v>
      </c>
      <c r="BL51" s="71">
        <f t="shared" si="22"/>
        <v>1.9463958999999997</v>
      </c>
      <c r="BM51" s="71">
        <f t="shared" si="23"/>
        <v>1.9461536</v>
      </c>
      <c r="BN51" s="71">
        <f t="shared" si="24"/>
        <v>0.6486371</v>
      </c>
      <c r="BO51" s="71">
        <f t="shared" si="25"/>
        <v>0.6491216999999999</v>
      </c>
    </row>
    <row r="52" spans="1:67" ht="12">
      <c r="A52" s="3">
        <v>13017</v>
      </c>
      <c r="B52" s="3">
        <v>8</v>
      </c>
      <c r="C52" s="3">
        <v>0</v>
      </c>
      <c r="D52" s="3">
        <v>0</v>
      </c>
      <c r="E52" s="3">
        <v>1</v>
      </c>
      <c r="F52" s="3">
        <v>0</v>
      </c>
      <c r="G52" s="3">
        <v>2</v>
      </c>
      <c r="H52" s="3">
        <v>73</v>
      </c>
      <c r="I52" s="3" t="s">
        <v>764</v>
      </c>
      <c r="J52" s="3">
        <v>61</v>
      </c>
      <c r="K52" s="3">
        <v>4</v>
      </c>
      <c r="L52" s="3">
        <v>1</v>
      </c>
      <c r="M52" s="3">
        <v>2</v>
      </c>
      <c r="N52" s="3">
        <v>2</v>
      </c>
      <c r="O52" s="3">
        <v>0</v>
      </c>
      <c r="P52" s="3">
        <v>0.002423</v>
      </c>
      <c r="Q52" s="9">
        <v>36.1</v>
      </c>
      <c r="R52" s="9">
        <v>11.7</v>
      </c>
      <c r="S52" s="7">
        <v>1</v>
      </c>
      <c r="T52" s="9">
        <v>53.9</v>
      </c>
      <c r="U52" s="9">
        <v>2.3</v>
      </c>
      <c r="V52" s="9">
        <v>8.1</v>
      </c>
      <c r="W52" s="9">
        <v>12.7</v>
      </c>
      <c r="X52" s="9">
        <v>0.4</v>
      </c>
      <c r="Y52" s="9">
        <v>23.2</v>
      </c>
      <c r="Z52" s="9">
        <v>0</v>
      </c>
      <c r="AA52" s="7">
        <v>0</v>
      </c>
      <c r="AB52" s="7">
        <f t="shared" si="0"/>
        <v>0</v>
      </c>
      <c r="AC52" s="9">
        <v>0</v>
      </c>
      <c r="AD52" s="9">
        <v>0</v>
      </c>
      <c r="AE52" s="9">
        <v>37.5</v>
      </c>
      <c r="AF52" s="9">
        <v>12.6</v>
      </c>
      <c r="AG52" s="9">
        <v>3.1</v>
      </c>
      <c r="AH52" s="9">
        <v>2.2</v>
      </c>
      <c r="AI52" s="9">
        <v>3.1</v>
      </c>
      <c r="AJ52" s="9">
        <v>125.5</v>
      </c>
      <c r="AK52" s="9">
        <v>89.4</v>
      </c>
      <c r="AL52" s="9">
        <v>102.3</v>
      </c>
      <c r="AM52" s="9">
        <v>125.5</v>
      </c>
      <c r="AN52" s="9">
        <v>89.1</v>
      </c>
      <c r="AO52" s="9">
        <v>89.4</v>
      </c>
      <c r="AP52" s="9"/>
      <c r="AQ52" s="71">
        <f t="shared" si="1"/>
        <v>0.0874703</v>
      </c>
      <c r="AR52" s="71">
        <f t="shared" si="2"/>
        <v>0.028349099999999995</v>
      </c>
      <c r="AS52" s="71">
        <f t="shared" si="3"/>
        <v>0.002423</v>
      </c>
      <c r="AT52" s="71">
        <f t="shared" si="4"/>
        <v>0.13059969999999999</v>
      </c>
      <c r="AU52" s="71">
        <f t="shared" si="5"/>
        <v>0.0055728999999999996</v>
      </c>
      <c r="AV52" s="71">
        <f t="shared" si="6"/>
        <v>0.0196263</v>
      </c>
      <c r="AW52" s="71">
        <f t="shared" si="7"/>
        <v>0.030772099999999997</v>
      </c>
      <c r="AX52" s="71">
        <f t="shared" si="8"/>
        <v>0.0009691999999999999</v>
      </c>
      <c r="AY52" s="71">
        <f t="shared" si="9"/>
        <v>0.056213599999999996</v>
      </c>
      <c r="AZ52" s="71">
        <f t="shared" si="10"/>
        <v>0</v>
      </c>
      <c r="BA52" s="71">
        <f t="shared" si="11"/>
        <v>0</v>
      </c>
      <c r="BB52" s="71">
        <f t="shared" si="12"/>
        <v>0</v>
      </c>
      <c r="BC52" s="71">
        <f t="shared" si="13"/>
        <v>0</v>
      </c>
      <c r="BD52" s="71">
        <f t="shared" si="14"/>
        <v>0</v>
      </c>
      <c r="BE52" s="71">
        <f t="shared" si="15"/>
        <v>0.0908625</v>
      </c>
      <c r="BF52" s="71">
        <f t="shared" si="16"/>
        <v>0.030529799999999996</v>
      </c>
      <c r="BG52" s="71">
        <f t="shared" si="17"/>
        <v>0.007511299999999999</v>
      </c>
      <c r="BH52" s="71">
        <f t="shared" si="18"/>
        <v>0.0053306</v>
      </c>
      <c r="BI52" s="71">
        <f t="shared" si="19"/>
        <v>0.007511299999999999</v>
      </c>
      <c r="BJ52" s="71">
        <f t="shared" si="20"/>
        <v>0.3040865</v>
      </c>
      <c r="BK52" s="71">
        <f t="shared" si="21"/>
        <v>0.2166162</v>
      </c>
      <c r="BL52" s="71">
        <f t="shared" si="22"/>
        <v>0.24787289999999998</v>
      </c>
      <c r="BM52" s="71">
        <f t="shared" si="23"/>
        <v>0.3040865</v>
      </c>
      <c r="BN52" s="71">
        <f t="shared" si="24"/>
        <v>0.21588929999999998</v>
      </c>
      <c r="BO52" s="71">
        <f t="shared" si="25"/>
        <v>0.2166162</v>
      </c>
    </row>
    <row r="53" spans="1:67" ht="12">
      <c r="A53" s="3">
        <v>13018</v>
      </c>
      <c r="B53" s="3">
        <v>3</v>
      </c>
      <c r="C53" s="3">
        <v>0</v>
      </c>
      <c r="D53" s="3">
        <v>0</v>
      </c>
      <c r="E53" s="3">
        <v>1</v>
      </c>
      <c r="F53" s="3">
        <v>0</v>
      </c>
      <c r="G53" s="3">
        <v>2</v>
      </c>
      <c r="H53" s="3">
        <v>90</v>
      </c>
      <c r="I53" s="3" t="s">
        <v>457</v>
      </c>
      <c r="J53" s="3">
        <v>99</v>
      </c>
      <c r="K53" s="3">
        <v>4</v>
      </c>
      <c r="L53" s="3">
        <v>1</v>
      </c>
      <c r="M53" s="3">
        <v>2</v>
      </c>
      <c r="N53" s="3">
        <v>2</v>
      </c>
      <c r="O53" s="3">
        <v>0</v>
      </c>
      <c r="P53" s="3">
        <v>0.002423</v>
      </c>
      <c r="Q53" s="9">
        <v>15.1</v>
      </c>
      <c r="R53" s="9">
        <v>0</v>
      </c>
      <c r="S53" s="7">
        <v>0</v>
      </c>
      <c r="T53" s="9">
        <v>42.8</v>
      </c>
      <c r="U53" s="9">
        <v>0</v>
      </c>
      <c r="V53" s="9">
        <v>0</v>
      </c>
      <c r="W53" s="9">
        <v>12.4</v>
      </c>
      <c r="X53" s="9">
        <v>1.4</v>
      </c>
      <c r="Y53" s="9">
        <v>2.5</v>
      </c>
      <c r="Z53" s="9">
        <v>0</v>
      </c>
      <c r="AA53" s="7">
        <v>0</v>
      </c>
      <c r="AB53" s="7">
        <f t="shared" si="0"/>
        <v>0</v>
      </c>
      <c r="AC53" s="9">
        <v>2.3</v>
      </c>
      <c r="AD53" s="9">
        <v>0</v>
      </c>
      <c r="AE53" s="9">
        <v>28.2</v>
      </c>
      <c r="AF53" s="9">
        <v>14.5</v>
      </c>
      <c r="AG53" s="9">
        <v>0</v>
      </c>
      <c r="AH53" s="9">
        <v>0</v>
      </c>
      <c r="AI53" s="9">
        <v>5.8</v>
      </c>
      <c r="AJ53" s="9">
        <v>72.1</v>
      </c>
      <c r="AK53" s="9">
        <v>56.9</v>
      </c>
      <c r="AL53" s="9">
        <v>69.6</v>
      </c>
      <c r="AM53" s="9">
        <v>72</v>
      </c>
      <c r="AN53" s="9">
        <v>56.6</v>
      </c>
      <c r="AO53" s="9">
        <v>57</v>
      </c>
      <c r="AP53" s="9"/>
      <c r="AQ53" s="71">
        <f t="shared" si="1"/>
        <v>0.036587299999999996</v>
      </c>
      <c r="AR53" s="71">
        <f t="shared" si="2"/>
        <v>0</v>
      </c>
      <c r="AS53" s="71">
        <f t="shared" si="3"/>
        <v>0</v>
      </c>
      <c r="AT53" s="71">
        <f t="shared" si="4"/>
        <v>0.10370439999999999</v>
      </c>
      <c r="AU53" s="71">
        <f t="shared" si="5"/>
        <v>0</v>
      </c>
      <c r="AV53" s="71">
        <f t="shared" si="6"/>
        <v>0</v>
      </c>
      <c r="AW53" s="71">
        <f t="shared" si="7"/>
        <v>0.030045199999999998</v>
      </c>
      <c r="AX53" s="71">
        <f t="shared" si="8"/>
        <v>0.0033921999999999997</v>
      </c>
      <c r="AY53" s="71">
        <f t="shared" si="9"/>
        <v>0.0060574999999999995</v>
      </c>
      <c r="AZ53" s="71">
        <f t="shared" si="10"/>
        <v>0</v>
      </c>
      <c r="BA53" s="71">
        <f t="shared" si="11"/>
        <v>0</v>
      </c>
      <c r="BB53" s="71">
        <f t="shared" si="12"/>
        <v>0</v>
      </c>
      <c r="BC53" s="71">
        <f t="shared" si="13"/>
        <v>0.0055728999999999996</v>
      </c>
      <c r="BD53" s="71">
        <f t="shared" si="14"/>
        <v>0</v>
      </c>
      <c r="BE53" s="71">
        <f t="shared" si="15"/>
        <v>0.06832859999999999</v>
      </c>
      <c r="BF53" s="71">
        <f t="shared" si="16"/>
        <v>0.0351335</v>
      </c>
      <c r="BG53" s="71">
        <f t="shared" si="17"/>
        <v>0</v>
      </c>
      <c r="BH53" s="71">
        <f t="shared" si="18"/>
        <v>0</v>
      </c>
      <c r="BI53" s="71">
        <f t="shared" si="19"/>
        <v>0.014053399999999999</v>
      </c>
      <c r="BJ53" s="71">
        <f t="shared" si="20"/>
        <v>0.17469829999999997</v>
      </c>
      <c r="BK53" s="71">
        <f t="shared" si="21"/>
        <v>0.13786869999999998</v>
      </c>
      <c r="BL53" s="71">
        <f t="shared" si="22"/>
        <v>0.16864079999999998</v>
      </c>
      <c r="BM53" s="71">
        <f t="shared" si="23"/>
        <v>0.174456</v>
      </c>
      <c r="BN53" s="71">
        <f t="shared" si="24"/>
        <v>0.13714179999999998</v>
      </c>
      <c r="BO53" s="71">
        <f t="shared" si="25"/>
        <v>0.13811099999999998</v>
      </c>
    </row>
    <row r="54" spans="1:67" ht="12">
      <c r="A54" s="3">
        <v>13019</v>
      </c>
      <c r="B54" s="3">
        <v>9</v>
      </c>
      <c r="C54" s="3">
        <v>0</v>
      </c>
      <c r="D54" s="3">
        <v>1</v>
      </c>
      <c r="E54" s="3">
        <v>1</v>
      </c>
      <c r="F54" s="3">
        <v>0</v>
      </c>
      <c r="G54" s="3">
        <v>3</v>
      </c>
      <c r="H54" s="3">
        <v>75</v>
      </c>
      <c r="I54" s="3" t="s">
        <v>382</v>
      </c>
      <c r="J54" s="3">
        <v>45</v>
      </c>
      <c r="K54" s="3">
        <v>1</v>
      </c>
      <c r="L54" s="3">
        <v>1</v>
      </c>
      <c r="M54" s="3">
        <v>1</v>
      </c>
      <c r="N54" s="3">
        <v>2</v>
      </c>
      <c r="O54" s="3">
        <v>0</v>
      </c>
      <c r="P54" s="3">
        <v>0.000716</v>
      </c>
      <c r="Q54" s="9">
        <v>13.7</v>
      </c>
      <c r="R54" s="9">
        <v>0</v>
      </c>
      <c r="S54" s="7">
        <v>0</v>
      </c>
      <c r="T54" s="9">
        <v>57.8</v>
      </c>
      <c r="U54" s="9">
        <v>3.5</v>
      </c>
      <c r="V54" s="9">
        <v>0</v>
      </c>
      <c r="W54" s="9">
        <v>19.9</v>
      </c>
      <c r="X54" s="9">
        <v>0</v>
      </c>
      <c r="Y54" s="9">
        <v>3.5</v>
      </c>
      <c r="Z54" s="9">
        <v>478.6</v>
      </c>
      <c r="AA54" s="7">
        <v>1</v>
      </c>
      <c r="AB54" s="7">
        <f t="shared" si="0"/>
        <v>1</v>
      </c>
      <c r="AC54" s="9">
        <v>0</v>
      </c>
      <c r="AD54" s="9">
        <v>0</v>
      </c>
      <c r="AE54" s="9">
        <v>42.2</v>
      </c>
      <c r="AF54" s="9">
        <v>15.4</v>
      </c>
      <c r="AG54" s="9">
        <v>0</v>
      </c>
      <c r="AH54" s="9">
        <v>3.5</v>
      </c>
      <c r="AI54" s="9">
        <v>5.8</v>
      </c>
      <c r="AJ54" s="9">
        <v>99.5</v>
      </c>
      <c r="AK54" s="9">
        <v>564.4</v>
      </c>
      <c r="AL54" s="9">
        <v>574.6</v>
      </c>
      <c r="AM54" s="9">
        <v>578.1</v>
      </c>
      <c r="AN54" s="9">
        <v>81.2</v>
      </c>
      <c r="AO54" s="9">
        <v>85.8</v>
      </c>
      <c r="AP54" s="9"/>
      <c r="AQ54" s="71">
        <f t="shared" si="1"/>
        <v>0.009809199999999999</v>
      </c>
      <c r="AR54" s="71">
        <f t="shared" si="2"/>
        <v>0</v>
      </c>
      <c r="AS54" s="71">
        <f t="shared" si="3"/>
        <v>0</v>
      </c>
      <c r="AT54" s="71">
        <f t="shared" si="4"/>
        <v>0.04138479999999999</v>
      </c>
      <c r="AU54" s="71">
        <f t="shared" si="5"/>
        <v>0.002506</v>
      </c>
      <c r="AV54" s="71">
        <f t="shared" si="6"/>
        <v>0</v>
      </c>
      <c r="AW54" s="71">
        <f t="shared" si="7"/>
        <v>0.014248399999999998</v>
      </c>
      <c r="AX54" s="71">
        <f t="shared" si="8"/>
        <v>0</v>
      </c>
      <c r="AY54" s="71">
        <f t="shared" si="9"/>
        <v>0.002506</v>
      </c>
      <c r="AZ54" s="71">
        <f t="shared" si="10"/>
        <v>0.34267759999999997</v>
      </c>
      <c r="BA54" s="71">
        <f t="shared" si="11"/>
        <v>0.000716</v>
      </c>
      <c r="BB54" s="71">
        <f t="shared" si="12"/>
        <v>0.000716</v>
      </c>
      <c r="BC54" s="71">
        <f t="shared" si="13"/>
        <v>0</v>
      </c>
      <c r="BD54" s="71">
        <f t="shared" si="14"/>
        <v>0</v>
      </c>
      <c r="BE54" s="71">
        <f t="shared" si="15"/>
        <v>0.0302152</v>
      </c>
      <c r="BF54" s="71">
        <f t="shared" si="16"/>
        <v>0.011026399999999999</v>
      </c>
      <c r="BG54" s="71">
        <f t="shared" si="17"/>
        <v>0</v>
      </c>
      <c r="BH54" s="71">
        <f t="shared" si="18"/>
        <v>0.002506</v>
      </c>
      <c r="BI54" s="71">
        <f t="shared" si="19"/>
        <v>0.0041528</v>
      </c>
      <c r="BJ54" s="71">
        <f t="shared" si="20"/>
        <v>0.071242</v>
      </c>
      <c r="BK54" s="71">
        <f t="shared" si="21"/>
        <v>0.4041104</v>
      </c>
      <c r="BL54" s="71">
        <f t="shared" si="22"/>
        <v>0.4114136</v>
      </c>
      <c r="BM54" s="71">
        <f t="shared" si="23"/>
        <v>0.4139196</v>
      </c>
      <c r="BN54" s="71">
        <f t="shared" si="24"/>
        <v>0.058139199999999995</v>
      </c>
      <c r="BO54" s="71">
        <f t="shared" si="25"/>
        <v>0.061432799999999996</v>
      </c>
    </row>
    <row r="55" spans="1:67" ht="12">
      <c r="A55" s="3">
        <v>13020</v>
      </c>
      <c r="B55" s="3">
        <v>1</v>
      </c>
      <c r="C55" s="3">
        <v>1</v>
      </c>
      <c r="D55" s="3">
        <v>0</v>
      </c>
      <c r="E55" s="3">
        <v>1</v>
      </c>
      <c r="F55" s="3">
        <v>0</v>
      </c>
      <c r="G55" s="3">
        <v>3</v>
      </c>
      <c r="H55" s="3">
        <v>15</v>
      </c>
      <c r="I55" s="3" t="s">
        <v>556</v>
      </c>
      <c r="J55" s="3">
        <v>20</v>
      </c>
      <c r="K55" s="3">
        <v>1</v>
      </c>
      <c r="L55" s="3">
        <v>1</v>
      </c>
      <c r="M55" s="3">
        <v>2</v>
      </c>
      <c r="N55" s="3">
        <v>2</v>
      </c>
      <c r="O55" s="3">
        <v>0</v>
      </c>
      <c r="P55" s="3">
        <v>0.000716</v>
      </c>
      <c r="Q55" s="9">
        <v>1589.1</v>
      </c>
      <c r="R55" s="9">
        <v>4.7</v>
      </c>
      <c r="S55" s="7">
        <v>1</v>
      </c>
      <c r="T55" s="9">
        <v>76.4</v>
      </c>
      <c r="U55" s="9">
        <v>0</v>
      </c>
      <c r="V55" s="9">
        <v>0</v>
      </c>
      <c r="W55" s="9">
        <v>189</v>
      </c>
      <c r="X55" s="9">
        <v>0.4</v>
      </c>
      <c r="Y55" s="9">
        <v>978.9</v>
      </c>
      <c r="Z55" s="9">
        <v>2125</v>
      </c>
      <c r="AA55" s="7">
        <v>1</v>
      </c>
      <c r="AB55" s="7">
        <f t="shared" si="0"/>
        <v>0</v>
      </c>
      <c r="AC55" s="9">
        <v>59.9</v>
      </c>
      <c r="AD55" s="9">
        <v>0</v>
      </c>
      <c r="AE55" s="9">
        <v>76.4</v>
      </c>
      <c r="AF55" s="9">
        <v>0</v>
      </c>
      <c r="AG55" s="9">
        <v>0</v>
      </c>
      <c r="AH55" s="9">
        <v>0</v>
      </c>
      <c r="AI55" s="9">
        <v>17.6</v>
      </c>
      <c r="AJ55" s="9">
        <v>1859.8</v>
      </c>
      <c r="AK55" s="9">
        <v>2395.6</v>
      </c>
      <c r="AL55" s="9">
        <v>3005.9</v>
      </c>
      <c r="AM55" s="9">
        <v>3984.7</v>
      </c>
      <c r="AN55" s="9">
        <v>270.5</v>
      </c>
      <c r="AO55" s="9">
        <v>270.7</v>
      </c>
      <c r="AP55" s="9"/>
      <c r="AQ55" s="71">
        <f t="shared" si="1"/>
        <v>1.1377955999999998</v>
      </c>
      <c r="AR55" s="71">
        <f t="shared" si="2"/>
        <v>0.0033652</v>
      </c>
      <c r="AS55" s="71">
        <f t="shared" si="3"/>
        <v>0.000716</v>
      </c>
      <c r="AT55" s="71">
        <f t="shared" si="4"/>
        <v>0.0547024</v>
      </c>
      <c r="AU55" s="71">
        <f t="shared" si="5"/>
        <v>0</v>
      </c>
      <c r="AV55" s="71">
        <f t="shared" si="6"/>
        <v>0</v>
      </c>
      <c r="AW55" s="71">
        <f t="shared" si="7"/>
        <v>0.135324</v>
      </c>
      <c r="AX55" s="71">
        <f t="shared" si="8"/>
        <v>0.00028639999999999997</v>
      </c>
      <c r="AY55" s="71">
        <f t="shared" si="9"/>
        <v>0.7008924</v>
      </c>
      <c r="AZ55" s="71">
        <f t="shared" si="10"/>
        <v>1.5214999999999999</v>
      </c>
      <c r="BA55" s="71">
        <f t="shared" si="11"/>
        <v>0.000716</v>
      </c>
      <c r="BB55" s="71">
        <f t="shared" si="12"/>
        <v>0</v>
      </c>
      <c r="BC55" s="71">
        <f t="shared" si="13"/>
        <v>0.04288839999999999</v>
      </c>
      <c r="BD55" s="71">
        <f t="shared" si="14"/>
        <v>0</v>
      </c>
      <c r="BE55" s="71">
        <f t="shared" si="15"/>
        <v>0.0547024</v>
      </c>
      <c r="BF55" s="71">
        <f t="shared" si="16"/>
        <v>0</v>
      </c>
      <c r="BG55" s="71">
        <f t="shared" si="17"/>
        <v>0</v>
      </c>
      <c r="BH55" s="71">
        <f t="shared" si="18"/>
        <v>0</v>
      </c>
      <c r="BI55" s="71">
        <f t="shared" si="19"/>
        <v>0.0126016</v>
      </c>
      <c r="BJ55" s="71">
        <f t="shared" si="20"/>
        <v>1.3316168</v>
      </c>
      <c r="BK55" s="71">
        <f t="shared" si="21"/>
        <v>1.7152495999999997</v>
      </c>
      <c r="BL55" s="71">
        <f t="shared" si="22"/>
        <v>2.1522243999999997</v>
      </c>
      <c r="BM55" s="71">
        <f t="shared" si="23"/>
        <v>2.8530451999999995</v>
      </c>
      <c r="BN55" s="71">
        <f t="shared" si="24"/>
        <v>0.193678</v>
      </c>
      <c r="BO55" s="71">
        <f t="shared" si="25"/>
        <v>0.19382119999999997</v>
      </c>
    </row>
    <row r="56" spans="1:67" ht="12">
      <c r="A56" s="3">
        <v>13021</v>
      </c>
      <c r="B56" s="3">
        <v>1</v>
      </c>
      <c r="C56" s="3">
        <v>1</v>
      </c>
      <c r="D56" s="3">
        <v>0</v>
      </c>
      <c r="E56" s="3">
        <v>1</v>
      </c>
      <c r="F56" s="3">
        <v>0</v>
      </c>
      <c r="G56" s="3">
        <v>3</v>
      </c>
      <c r="H56" s="3">
        <v>86</v>
      </c>
      <c r="I56" s="3" t="s">
        <v>488</v>
      </c>
      <c r="J56" s="3">
        <v>79</v>
      </c>
      <c r="K56" s="3">
        <v>1</v>
      </c>
      <c r="L56" s="3">
        <v>1</v>
      </c>
      <c r="M56" s="3">
        <v>2</v>
      </c>
      <c r="N56" s="3">
        <v>2</v>
      </c>
      <c r="O56" s="3">
        <v>0</v>
      </c>
      <c r="P56" s="3">
        <v>0.000716</v>
      </c>
      <c r="Q56" s="9">
        <v>61.7</v>
      </c>
      <c r="R56" s="9">
        <v>0</v>
      </c>
      <c r="S56" s="7">
        <v>0</v>
      </c>
      <c r="T56" s="9">
        <v>0</v>
      </c>
      <c r="U56" s="9">
        <v>0</v>
      </c>
      <c r="V56" s="9">
        <v>0</v>
      </c>
      <c r="W56" s="9">
        <v>16.5</v>
      </c>
      <c r="X56" s="9">
        <v>0</v>
      </c>
      <c r="Y56" s="9">
        <v>149</v>
      </c>
      <c r="Z56" s="9">
        <v>471.5</v>
      </c>
      <c r="AA56" s="7">
        <v>1</v>
      </c>
      <c r="AB56" s="7">
        <f t="shared" si="0"/>
        <v>0</v>
      </c>
      <c r="AC56" s="9">
        <v>2.9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1.1</v>
      </c>
      <c r="AJ56" s="9">
        <v>78.3</v>
      </c>
      <c r="AK56" s="9">
        <v>488.1</v>
      </c>
      <c r="AL56" s="9">
        <v>400.8</v>
      </c>
      <c r="AM56" s="9">
        <v>549.8</v>
      </c>
      <c r="AN56" s="9">
        <v>16.5</v>
      </c>
      <c r="AO56" s="9">
        <v>16.6</v>
      </c>
      <c r="AP56" s="9"/>
      <c r="AQ56" s="71">
        <f t="shared" si="1"/>
        <v>0.0441772</v>
      </c>
      <c r="AR56" s="71">
        <f t="shared" si="2"/>
        <v>0</v>
      </c>
      <c r="AS56" s="71">
        <f t="shared" si="3"/>
        <v>0</v>
      </c>
      <c r="AT56" s="71">
        <f t="shared" si="4"/>
        <v>0</v>
      </c>
      <c r="AU56" s="71">
        <f t="shared" si="5"/>
        <v>0</v>
      </c>
      <c r="AV56" s="71">
        <f t="shared" si="6"/>
        <v>0</v>
      </c>
      <c r="AW56" s="71">
        <f t="shared" si="7"/>
        <v>0.011814</v>
      </c>
      <c r="AX56" s="71">
        <f t="shared" si="8"/>
        <v>0</v>
      </c>
      <c r="AY56" s="71">
        <f t="shared" si="9"/>
        <v>0.10668399999999999</v>
      </c>
      <c r="AZ56" s="71">
        <f t="shared" si="10"/>
        <v>0.33759399999999995</v>
      </c>
      <c r="BA56" s="71">
        <f t="shared" si="11"/>
        <v>0.000716</v>
      </c>
      <c r="BB56" s="71">
        <f t="shared" si="12"/>
        <v>0</v>
      </c>
      <c r="BC56" s="71">
        <f t="shared" si="13"/>
        <v>0.0020764</v>
      </c>
      <c r="BD56" s="71">
        <f t="shared" si="14"/>
        <v>0</v>
      </c>
      <c r="BE56" s="71">
        <f t="shared" si="15"/>
        <v>0</v>
      </c>
      <c r="BF56" s="71">
        <f t="shared" si="16"/>
        <v>0</v>
      </c>
      <c r="BG56" s="71">
        <f t="shared" si="17"/>
        <v>0</v>
      </c>
      <c r="BH56" s="71">
        <f t="shared" si="18"/>
        <v>0</v>
      </c>
      <c r="BI56" s="71">
        <f t="shared" si="19"/>
        <v>0.0007876</v>
      </c>
      <c r="BJ56" s="71">
        <f t="shared" si="20"/>
        <v>0.056062799999999996</v>
      </c>
      <c r="BK56" s="71">
        <f t="shared" si="21"/>
        <v>0.3494796</v>
      </c>
      <c r="BL56" s="71">
        <f t="shared" si="22"/>
        <v>0.2869728</v>
      </c>
      <c r="BM56" s="71">
        <f t="shared" si="23"/>
        <v>0.3936567999999999</v>
      </c>
      <c r="BN56" s="71">
        <f t="shared" si="24"/>
        <v>0.011814</v>
      </c>
      <c r="BO56" s="71">
        <f t="shared" si="25"/>
        <v>0.0118856</v>
      </c>
    </row>
    <row r="57" spans="1:67" ht="12">
      <c r="A57" s="3">
        <v>13022</v>
      </c>
      <c r="B57" s="3">
        <v>8</v>
      </c>
      <c r="C57" s="3">
        <v>0</v>
      </c>
      <c r="D57" s="3">
        <v>0</v>
      </c>
      <c r="E57" s="3">
        <v>1</v>
      </c>
      <c r="F57" s="3">
        <v>0</v>
      </c>
      <c r="G57" s="3">
        <v>3</v>
      </c>
      <c r="H57" s="3">
        <v>40</v>
      </c>
      <c r="I57" s="3" t="s">
        <v>695</v>
      </c>
      <c r="J57" s="3">
        <v>83</v>
      </c>
      <c r="K57" s="3">
        <v>3</v>
      </c>
      <c r="L57" s="3">
        <v>1</v>
      </c>
      <c r="M57" s="3">
        <v>2</v>
      </c>
      <c r="N57" s="3">
        <v>2</v>
      </c>
      <c r="O57" s="3">
        <v>0</v>
      </c>
      <c r="P57" s="3">
        <v>0.000716</v>
      </c>
      <c r="Q57" s="9">
        <v>38.9</v>
      </c>
      <c r="R57" s="9">
        <v>0</v>
      </c>
      <c r="S57" s="7">
        <v>0</v>
      </c>
      <c r="T57" s="9">
        <v>27.2</v>
      </c>
      <c r="U57" s="9">
        <v>4.3</v>
      </c>
      <c r="V57" s="9">
        <v>0</v>
      </c>
      <c r="W57" s="9">
        <v>44.7</v>
      </c>
      <c r="X57" s="9">
        <v>0</v>
      </c>
      <c r="Y57" s="9">
        <v>150.8</v>
      </c>
      <c r="Z57" s="9">
        <v>223.4</v>
      </c>
      <c r="AA57" s="7">
        <v>1</v>
      </c>
      <c r="AB57" s="7">
        <f t="shared" si="0"/>
        <v>0</v>
      </c>
      <c r="AC57" s="9">
        <v>0</v>
      </c>
      <c r="AD57" s="9">
        <v>0</v>
      </c>
      <c r="AE57" s="9">
        <v>21.7</v>
      </c>
      <c r="AF57" s="9">
        <v>3.2</v>
      </c>
      <c r="AG57" s="9">
        <v>0</v>
      </c>
      <c r="AH57" s="9">
        <v>0</v>
      </c>
      <c r="AI57" s="9">
        <v>6.5</v>
      </c>
      <c r="AJ57" s="9">
        <v>119.3</v>
      </c>
      <c r="AK57" s="9">
        <v>303.8</v>
      </c>
      <c r="AL57" s="9">
        <v>191.8</v>
      </c>
      <c r="AM57" s="9">
        <v>342.7</v>
      </c>
      <c r="AN57" s="9">
        <v>76.2</v>
      </c>
      <c r="AO57" s="9">
        <v>80.4</v>
      </c>
      <c r="AP57" s="9"/>
      <c r="AQ57" s="71">
        <f t="shared" si="1"/>
        <v>0.027852399999999996</v>
      </c>
      <c r="AR57" s="71">
        <f t="shared" si="2"/>
        <v>0</v>
      </c>
      <c r="AS57" s="71">
        <f t="shared" si="3"/>
        <v>0</v>
      </c>
      <c r="AT57" s="71">
        <f t="shared" si="4"/>
        <v>0.019475199999999998</v>
      </c>
      <c r="AU57" s="71">
        <f t="shared" si="5"/>
        <v>0.0030787999999999996</v>
      </c>
      <c r="AV57" s="71">
        <f t="shared" si="6"/>
        <v>0</v>
      </c>
      <c r="AW57" s="71">
        <f t="shared" si="7"/>
        <v>0.0320052</v>
      </c>
      <c r="AX57" s="71">
        <f t="shared" si="8"/>
        <v>0</v>
      </c>
      <c r="AY57" s="71">
        <f t="shared" si="9"/>
        <v>0.1079728</v>
      </c>
      <c r="AZ57" s="71">
        <f t="shared" si="10"/>
        <v>0.1599544</v>
      </c>
      <c r="BA57" s="71">
        <f t="shared" si="11"/>
        <v>0.000716</v>
      </c>
      <c r="BB57" s="71">
        <f t="shared" si="12"/>
        <v>0</v>
      </c>
      <c r="BC57" s="71">
        <f t="shared" si="13"/>
        <v>0</v>
      </c>
      <c r="BD57" s="71">
        <f t="shared" si="14"/>
        <v>0</v>
      </c>
      <c r="BE57" s="71">
        <f t="shared" si="15"/>
        <v>0.015537199999999998</v>
      </c>
      <c r="BF57" s="71">
        <f t="shared" si="16"/>
        <v>0.0022911999999999997</v>
      </c>
      <c r="BG57" s="71">
        <f t="shared" si="17"/>
        <v>0</v>
      </c>
      <c r="BH57" s="71">
        <f t="shared" si="18"/>
        <v>0</v>
      </c>
      <c r="BI57" s="71">
        <f t="shared" si="19"/>
        <v>0.004653999999999999</v>
      </c>
      <c r="BJ57" s="71">
        <f t="shared" si="20"/>
        <v>0.08541879999999999</v>
      </c>
      <c r="BK57" s="71">
        <f t="shared" si="21"/>
        <v>0.2175208</v>
      </c>
      <c r="BL57" s="71">
        <f t="shared" si="22"/>
        <v>0.1373288</v>
      </c>
      <c r="BM57" s="71">
        <f t="shared" si="23"/>
        <v>0.24537319999999999</v>
      </c>
      <c r="BN57" s="71">
        <f t="shared" si="24"/>
        <v>0.054559199999999995</v>
      </c>
      <c r="BO57" s="71">
        <f t="shared" si="25"/>
        <v>0.0575664</v>
      </c>
    </row>
    <row r="58" spans="1:67" ht="12">
      <c r="A58" s="3">
        <v>13023</v>
      </c>
      <c r="B58" s="3">
        <v>1</v>
      </c>
      <c r="C58" s="3">
        <v>1</v>
      </c>
      <c r="D58" s="3">
        <v>0</v>
      </c>
      <c r="E58" s="3">
        <v>2</v>
      </c>
      <c r="F58" s="3">
        <v>1</v>
      </c>
      <c r="G58" s="3">
        <v>3</v>
      </c>
      <c r="H58" s="3">
        <v>91</v>
      </c>
      <c r="I58" s="3" t="s">
        <v>297</v>
      </c>
      <c r="J58" s="3">
        <v>98</v>
      </c>
      <c r="K58" s="3">
        <v>1</v>
      </c>
      <c r="L58" s="3">
        <v>1</v>
      </c>
      <c r="M58" s="3">
        <v>2</v>
      </c>
      <c r="N58" s="3">
        <v>2</v>
      </c>
      <c r="O58" s="3">
        <v>0</v>
      </c>
      <c r="P58" s="3">
        <v>0.000716</v>
      </c>
      <c r="Q58" s="9">
        <v>1292</v>
      </c>
      <c r="R58" s="9">
        <v>0</v>
      </c>
      <c r="S58" s="7">
        <v>0</v>
      </c>
      <c r="T58" s="9">
        <v>1.4</v>
      </c>
      <c r="U58" s="9">
        <v>0.2</v>
      </c>
      <c r="V58" s="9">
        <v>0</v>
      </c>
      <c r="W58" s="9">
        <v>210.2</v>
      </c>
      <c r="X58" s="9">
        <v>0.8</v>
      </c>
      <c r="Y58" s="9">
        <v>0</v>
      </c>
      <c r="Z58" s="9">
        <v>39.3</v>
      </c>
      <c r="AA58" s="7">
        <v>1</v>
      </c>
      <c r="AB58" s="7">
        <f t="shared" si="0"/>
        <v>0</v>
      </c>
      <c r="AC58" s="9">
        <v>12.8</v>
      </c>
      <c r="AD58" s="9">
        <v>147.5</v>
      </c>
      <c r="AE58" s="9">
        <v>0</v>
      </c>
      <c r="AF58" s="9">
        <v>1.4</v>
      </c>
      <c r="AG58" s="9">
        <v>0</v>
      </c>
      <c r="AH58" s="9">
        <v>0</v>
      </c>
      <c r="AI58" s="9">
        <v>46.3</v>
      </c>
      <c r="AJ58" s="9">
        <v>1504.8</v>
      </c>
      <c r="AK58" s="9">
        <v>252.2</v>
      </c>
      <c r="AL58" s="9">
        <v>1544.2</v>
      </c>
      <c r="AM58" s="9">
        <v>1544.2</v>
      </c>
      <c r="AN58" s="9">
        <v>212.6</v>
      </c>
      <c r="AO58" s="9">
        <v>212.8</v>
      </c>
      <c r="AP58" s="9"/>
      <c r="AQ58" s="71">
        <f t="shared" si="1"/>
        <v>0.9250719999999999</v>
      </c>
      <c r="AR58" s="71">
        <f t="shared" si="2"/>
        <v>0</v>
      </c>
      <c r="AS58" s="71">
        <f t="shared" si="3"/>
        <v>0</v>
      </c>
      <c r="AT58" s="71">
        <f t="shared" si="4"/>
        <v>0.0010023999999999999</v>
      </c>
      <c r="AU58" s="71">
        <f t="shared" si="5"/>
        <v>0.00014319999999999998</v>
      </c>
      <c r="AV58" s="71">
        <f t="shared" si="6"/>
        <v>0</v>
      </c>
      <c r="AW58" s="71">
        <f t="shared" si="7"/>
        <v>0.15050319999999998</v>
      </c>
      <c r="AX58" s="71">
        <f t="shared" si="8"/>
        <v>0.0005727999999999999</v>
      </c>
      <c r="AY58" s="71">
        <f t="shared" si="9"/>
        <v>0</v>
      </c>
      <c r="AZ58" s="71">
        <f t="shared" si="10"/>
        <v>0.028138799999999995</v>
      </c>
      <c r="BA58" s="71">
        <f t="shared" si="11"/>
        <v>0.000716</v>
      </c>
      <c r="BB58" s="71">
        <f t="shared" si="12"/>
        <v>0</v>
      </c>
      <c r="BC58" s="71">
        <f t="shared" si="13"/>
        <v>0.009164799999999999</v>
      </c>
      <c r="BD58" s="71">
        <f t="shared" si="14"/>
        <v>0.10561</v>
      </c>
      <c r="BE58" s="71">
        <f t="shared" si="15"/>
        <v>0</v>
      </c>
      <c r="BF58" s="71">
        <f t="shared" si="16"/>
        <v>0.0010023999999999999</v>
      </c>
      <c r="BG58" s="71">
        <f t="shared" si="17"/>
        <v>0</v>
      </c>
      <c r="BH58" s="71">
        <f t="shared" si="18"/>
        <v>0</v>
      </c>
      <c r="BI58" s="71">
        <f t="shared" si="19"/>
        <v>0.033150799999999994</v>
      </c>
      <c r="BJ58" s="71">
        <f t="shared" si="20"/>
        <v>1.0774367999999999</v>
      </c>
      <c r="BK58" s="71">
        <f t="shared" si="21"/>
        <v>0.1805752</v>
      </c>
      <c r="BL58" s="71">
        <f t="shared" si="22"/>
        <v>1.1056472</v>
      </c>
      <c r="BM58" s="71">
        <f t="shared" si="23"/>
        <v>1.1056472</v>
      </c>
      <c r="BN58" s="71">
        <f t="shared" si="24"/>
        <v>0.15222159999999998</v>
      </c>
      <c r="BO58" s="71">
        <f t="shared" si="25"/>
        <v>0.1523648</v>
      </c>
    </row>
    <row r="59" spans="1:67" ht="12">
      <c r="A59" s="3">
        <v>13024</v>
      </c>
      <c r="B59" s="3">
        <v>9</v>
      </c>
      <c r="C59" s="3">
        <v>0</v>
      </c>
      <c r="D59" s="3">
        <v>1</v>
      </c>
      <c r="E59" s="3">
        <v>1</v>
      </c>
      <c r="F59" s="3">
        <v>0</v>
      </c>
      <c r="G59" s="3">
        <v>3</v>
      </c>
      <c r="H59" s="3">
        <v>40</v>
      </c>
      <c r="I59" s="3" t="s">
        <v>695</v>
      </c>
      <c r="J59" s="3">
        <v>83</v>
      </c>
      <c r="K59" s="3">
        <v>1</v>
      </c>
      <c r="L59" s="3">
        <v>1</v>
      </c>
      <c r="M59" s="3">
        <v>2</v>
      </c>
      <c r="N59" s="3">
        <v>2</v>
      </c>
      <c r="O59" s="3">
        <v>0</v>
      </c>
      <c r="P59" s="3">
        <v>0.000716</v>
      </c>
      <c r="Q59" s="9">
        <v>46.3</v>
      </c>
      <c r="R59" s="9">
        <v>0</v>
      </c>
      <c r="S59" s="7">
        <v>0</v>
      </c>
      <c r="T59" s="9">
        <v>25</v>
      </c>
      <c r="U59" s="9">
        <v>0.2</v>
      </c>
      <c r="V59" s="9">
        <v>0</v>
      </c>
      <c r="W59" s="9">
        <v>23.7</v>
      </c>
      <c r="X59" s="9">
        <v>0</v>
      </c>
      <c r="Y59" s="9">
        <v>362</v>
      </c>
      <c r="Z59" s="9">
        <v>923.1</v>
      </c>
      <c r="AA59" s="7">
        <v>1</v>
      </c>
      <c r="AB59" s="7">
        <f t="shared" si="0"/>
        <v>1</v>
      </c>
      <c r="AC59" s="9">
        <v>46.3</v>
      </c>
      <c r="AD59" s="9">
        <v>0</v>
      </c>
      <c r="AE59" s="9">
        <v>9.4</v>
      </c>
      <c r="AF59" s="9">
        <v>13.8</v>
      </c>
      <c r="AG59" s="9">
        <v>0</v>
      </c>
      <c r="AH59" s="9">
        <v>0</v>
      </c>
      <c r="AI59" s="9">
        <v>0.6</v>
      </c>
      <c r="AJ59" s="9">
        <v>98.1</v>
      </c>
      <c r="AK59" s="9">
        <v>974.9</v>
      </c>
      <c r="AL59" s="9">
        <v>659.2</v>
      </c>
      <c r="AM59" s="9">
        <v>1021.2</v>
      </c>
      <c r="AN59" s="9">
        <v>48.9</v>
      </c>
      <c r="AO59" s="9">
        <v>51.8</v>
      </c>
      <c r="AP59" s="9"/>
      <c r="AQ59" s="71">
        <f t="shared" si="1"/>
        <v>0.033150799999999994</v>
      </c>
      <c r="AR59" s="71">
        <f t="shared" si="2"/>
        <v>0</v>
      </c>
      <c r="AS59" s="71">
        <f t="shared" si="3"/>
        <v>0</v>
      </c>
      <c r="AT59" s="71">
        <f t="shared" si="4"/>
        <v>0.0179</v>
      </c>
      <c r="AU59" s="71">
        <f t="shared" si="5"/>
        <v>0.00014319999999999998</v>
      </c>
      <c r="AV59" s="71">
        <f t="shared" si="6"/>
        <v>0</v>
      </c>
      <c r="AW59" s="71">
        <f t="shared" si="7"/>
        <v>0.016969199999999997</v>
      </c>
      <c r="AX59" s="71">
        <f t="shared" si="8"/>
        <v>0</v>
      </c>
      <c r="AY59" s="71">
        <f t="shared" si="9"/>
        <v>0.259192</v>
      </c>
      <c r="AZ59" s="71">
        <f t="shared" si="10"/>
        <v>0.6609396</v>
      </c>
      <c r="BA59" s="71">
        <f t="shared" si="11"/>
        <v>0.000716</v>
      </c>
      <c r="BB59" s="71">
        <f t="shared" si="12"/>
        <v>0.000716</v>
      </c>
      <c r="BC59" s="71">
        <f t="shared" si="13"/>
        <v>0.033150799999999994</v>
      </c>
      <c r="BD59" s="71">
        <f t="shared" si="14"/>
        <v>0</v>
      </c>
      <c r="BE59" s="71">
        <f t="shared" si="15"/>
        <v>0.0067304</v>
      </c>
      <c r="BF59" s="71">
        <f t="shared" si="16"/>
        <v>0.0098808</v>
      </c>
      <c r="BG59" s="71">
        <f t="shared" si="17"/>
        <v>0</v>
      </c>
      <c r="BH59" s="71">
        <f t="shared" si="18"/>
        <v>0</v>
      </c>
      <c r="BI59" s="71">
        <f t="shared" si="19"/>
        <v>0.0004296</v>
      </c>
      <c r="BJ59" s="71">
        <f t="shared" si="20"/>
        <v>0.07023959999999999</v>
      </c>
      <c r="BK59" s="71">
        <f t="shared" si="21"/>
        <v>0.6980283999999999</v>
      </c>
      <c r="BL59" s="71">
        <f t="shared" si="22"/>
        <v>0.4719872</v>
      </c>
      <c r="BM59" s="71">
        <f t="shared" si="23"/>
        <v>0.7311792</v>
      </c>
      <c r="BN59" s="71">
        <f t="shared" si="24"/>
        <v>0.0350124</v>
      </c>
      <c r="BO59" s="71">
        <f t="shared" si="25"/>
        <v>0.0370888</v>
      </c>
    </row>
    <row r="60" spans="1:67" ht="12">
      <c r="A60" s="3">
        <v>13025</v>
      </c>
      <c r="B60" s="3">
        <v>1</v>
      </c>
      <c r="C60" s="3">
        <v>1</v>
      </c>
      <c r="D60" s="3">
        <v>0</v>
      </c>
      <c r="E60" s="3">
        <v>1</v>
      </c>
      <c r="F60" s="3">
        <v>0</v>
      </c>
      <c r="G60" s="3">
        <v>3</v>
      </c>
      <c r="H60" s="3">
        <v>37</v>
      </c>
      <c r="I60" s="3" t="s">
        <v>694</v>
      </c>
      <c r="J60" s="3">
        <v>40</v>
      </c>
      <c r="K60" s="3">
        <v>2</v>
      </c>
      <c r="L60" s="3">
        <v>1</v>
      </c>
      <c r="M60" s="3">
        <v>1</v>
      </c>
      <c r="N60" s="3">
        <v>2</v>
      </c>
      <c r="O60" s="3">
        <v>0</v>
      </c>
      <c r="P60" s="3">
        <v>0.000716</v>
      </c>
      <c r="Q60" s="9">
        <v>328.9</v>
      </c>
      <c r="R60" s="9">
        <v>76.4</v>
      </c>
      <c r="S60" s="7">
        <v>1</v>
      </c>
      <c r="T60" s="9">
        <v>30</v>
      </c>
      <c r="U60" s="9">
        <v>3.1</v>
      </c>
      <c r="V60" s="9">
        <v>0</v>
      </c>
      <c r="W60" s="9">
        <v>35.6</v>
      </c>
      <c r="X60" s="9">
        <v>13.8</v>
      </c>
      <c r="Y60" s="9">
        <v>110.3</v>
      </c>
      <c r="Z60" s="9">
        <v>382.2</v>
      </c>
      <c r="AA60" s="7">
        <v>1</v>
      </c>
      <c r="AB60" s="7">
        <f t="shared" si="0"/>
        <v>0</v>
      </c>
      <c r="AC60" s="9">
        <v>26.6</v>
      </c>
      <c r="AD60" s="9">
        <v>0</v>
      </c>
      <c r="AE60" s="9">
        <v>0</v>
      </c>
      <c r="AF60" s="9">
        <v>3.4</v>
      </c>
      <c r="AG60" s="9">
        <v>26.6</v>
      </c>
      <c r="AH60" s="9">
        <v>2.9</v>
      </c>
      <c r="AI60" s="9">
        <v>5.8</v>
      </c>
      <c r="AJ60" s="9">
        <v>489.6</v>
      </c>
      <c r="AK60" s="9">
        <v>543</v>
      </c>
      <c r="AL60" s="9">
        <v>761.6</v>
      </c>
      <c r="AM60" s="9">
        <v>871.9</v>
      </c>
      <c r="AN60" s="9">
        <v>158.9</v>
      </c>
      <c r="AO60" s="9">
        <v>160.7</v>
      </c>
      <c r="AP60" s="9"/>
      <c r="AQ60" s="71">
        <f t="shared" si="1"/>
        <v>0.23549239999999996</v>
      </c>
      <c r="AR60" s="71">
        <f t="shared" si="2"/>
        <v>0.0547024</v>
      </c>
      <c r="AS60" s="71">
        <f t="shared" si="3"/>
        <v>0.000716</v>
      </c>
      <c r="AT60" s="71">
        <f t="shared" si="4"/>
        <v>0.02148</v>
      </c>
      <c r="AU60" s="71">
        <f t="shared" si="5"/>
        <v>0.0022196</v>
      </c>
      <c r="AV60" s="71">
        <f t="shared" si="6"/>
        <v>0</v>
      </c>
      <c r="AW60" s="71">
        <f t="shared" si="7"/>
        <v>0.025489599999999998</v>
      </c>
      <c r="AX60" s="71">
        <f t="shared" si="8"/>
        <v>0.0098808</v>
      </c>
      <c r="AY60" s="71">
        <f t="shared" si="9"/>
        <v>0.0789748</v>
      </c>
      <c r="AZ60" s="71">
        <f t="shared" si="10"/>
        <v>0.2736552</v>
      </c>
      <c r="BA60" s="71">
        <f t="shared" si="11"/>
        <v>0.000716</v>
      </c>
      <c r="BB60" s="71">
        <f t="shared" si="12"/>
        <v>0</v>
      </c>
      <c r="BC60" s="71">
        <f t="shared" si="13"/>
        <v>0.0190456</v>
      </c>
      <c r="BD60" s="71">
        <f t="shared" si="14"/>
        <v>0</v>
      </c>
      <c r="BE60" s="71">
        <f t="shared" si="15"/>
        <v>0</v>
      </c>
      <c r="BF60" s="71">
        <f t="shared" si="16"/>
        <v>0.0024343999999999998</v>
      </c>
      <c r="BG60" s="71">
        <f t="shared" si="17"/>
        <v>0.0190456</v>
      </c>
      <c r="BH60" s="71">
        <f t="shared" si="18"/>
        <v>0.0020764</v>
      </c>
      <c r="BI60" s="71">
        <f t="shared" si="19"/>
        <v>0.0041528</v>
      </c>
      <c r="BJ60" s="71">
        <f t="shared" si="20"/>
        <v>0.35055359999999997</v>
      </c>
      <c r="BK60" s="71">
        <f t="shared" si="21"/>
        <v>0.38878799999999997</v>
      </c>
      <c r="BL60" s="71">
        <f t="shared" si="22"/>
        <v>0.5453056</v>
      </c>
      <c r="BM60" s="71">
        <f t="shared" si="23"/>
        <v>0.6242804</v>
      </c>
      <c r="BN60" s="71">
        <f t="shared" si="24"/>
        <v>0.1137724</v>
      </c>
      <c r="BO60" s="71">
        <f t="shared" si="25"/>
        <v>0.11506119999999999</v>
      </c>
    </row>
    <row r="61" spans="1:67" ht="12">
      <c r="A61" s="3">
        <v>13026</v>
      </c>
      <c r="B61" s="3">
        <v>1</v>
      </c>
      <c r="C61" s="3">
        <v>1</v>
      </c>
      <c r="D61" s="3">
        <v>0</v>
      </c>
      <c r="E61" s="3">
        <v>1</v>
      </c>
      <c r="F61" s="3">
        <v>0</v>
      </c>
      <c r="G61" s="3">
        <v>2</v>
      </c>
      <c r="H61" s="3">
        <v>15</v>
      </c>
      <c r="I61" s="3" t="s">
        <v>556</v>
      </c>
      <c r="J61" s="3">
        <v>20</v>
      </c>
      <c r="K61" s="3">
        <v>1</v>
      </c>
      <c r="L61" s="3">
        <v>1</v>
      </c>
      <c r="M61" s="3">
        <v>2</v>
      </c>
      <c r="N61" s="3">
        <v>2</v>
      </c>
      <c r="O61" s="3">
        <v>0</v>
      </c>
      <c r="P61" s="3">
        <v>0.002423</v>
      </c>
      <c r="Q61" s="9">
        <v>1.7</v>
      </c>
      <c r="R61" s="9">
        <v>0</v>
      </c>
      <c r="S61" s="7">
        <v>0</v>
      </c>
      <c r="T61" s="9">
        <v>8.8</v>
      </c>
      <c r="U61" s="9">
        <v>0</v>
      </c>
      <c r="V61" s="9">
        <v>20.8</v>
      </c>
      <c r="W61" s="9">
        <v>52.4</v>
      </c>
      <c r="X61" s="9">
        <v>0</v>
      </c>
      <c r="Y61" s="9">
        <v>579.4</v>
      </c>
      <c r="Z61" s="9">
        <v>966</v>
      </c>
      <c r="AA61" s="7">
        <v>1</v>
      </c>
      <c r="AB61" s="7">
        <f t="shared" si="0"/>
        <v>0</v>
      </c>
      <c r="AC61" s="9">
        <v>1.7</v>
      </c>
      <c r="AD61" s="9">
        <v>0</v>
      </c>
      <c r="AE61" s="9">
        <v>0</v>
      </c>
      <c r="AF61" s="9">
        <v>0</v>
      </c>
      <c r="AG61" s="9">
        <v>8.8</v>
      </c>
      <c r="AH61" s="9">
        <v>0</v>
      </c>
      <c r="AI61" s="9">
        <v>8.8</v>
      </c>
      <c r="AJ61" s="9">
        <v>83.9</v>
      </c>
      <c r="AK61" s="9">
        <v>1048.2</v>
      </c>
      <c r="AL61" s="9">
        <v>470.5</v>
      </c>
      <c r="AM61" s="9">
        <v>1049.9</v>
      </c>
      <c r="AN61" s="9">
        <v>82</v>
      </c>
      <c r="AO61" s="9">
        <v>82.2</v>
      </c>
      <c r="AP61" s="9"/>
      <c r="AQ61" s="71">
        <f t="shared" si="1"/>
        <v>0.0041191</v>
      </c>
      <c r="AR61" s="71">
        <f t="shared" si="2"/>
        <v>0</v>
      </c>
      <c r="AS61" s="71">
        <f t="shared" si="3"/>
        <v>0</v>
      </c>
      <c r="AT61" s="71">
        <f t="shared" si="4"/>
        <v>0.0213224</v>
      </c>
      <c r="AU61" s="71">
        <f t="shared" si="5"/>
        <v>0</v>
      </c>
      <c r="AV61" s="71">
        <f t="shared" si="6"/>
        <v>0.050398399999999996</v>
      </c>
      <c r="AW61" s="71">
        <f t="shared" si="7"/>
        <v>0.1269652</v>
      </c>
      <c r="AX61" s="71">
        <f t="shared" si="8"/>
        <v>0</v>
      </c>
      <c r="AY61" s="71">
        <f t="shared" si="9"/>
        <v>1.4038861999999999</v>
      </c>
      <c r="AZ61" s="71">
        <f t="shared" si="10"/>
        <v>2.3406179999999996</v>
      </c>
      <c r="BA61" s="71">
        <f t="shared" si="11"/>
        <v>0.002423</v>
      </c>
      <c r="BB61" s="71">
        <f t="shared" si="12"/>
        <v>0</v>
      </c>
      <c r="BC61" s="71">
        <f t="shared" si="13"/>
        <v>0.0041191</v>
      </c>
      <c r="BD61" s="71">
        <f t="shared" si="14"/>
        <v>0</v>
      </c>
      <c r="BE61" s="71">
        <f t="shared" si="15"/>
        <v>0</v>
      </c>
      <c r="BF61" s="71">
        <f t="shared" si="16"/>
        <v>0</v>
      </c>
      <c r="BG61" s="71">
        <f t="shared" si="17"/>
        <v>0.0213224</v>
      </c>
      <c r="BH61" s="71">
        <f t="shared" si="18"/>
        <v>0</v>
      </c>
      <c r="BI61" s="71">
        <f t="shared" si="19"/>
        <v>0.0213224</v>
      </c>
      <c r="BJ61" s="71">
        <f t="shared" si="20"/>
        <v>0.2032897</v>
      </c>
      <c r="BK61" s="71">
        <f t="shared" si="21"/>
        <v>2.5397886</v>
      </c>
      <c r="BL61" s="71">
        <f t="shared" si="22"/>
        <v>1.1400214999999998</v>
      </c>
      <c r="BM61" s="71">
        <f t="shared" si="23"/>
        <v>2.5439077</v>
      </c>
      <c r="BN61" s="71">
        <f t="shared" si="24"/>
        <v>0.19868599999999997</v>
      </c>
      <c r="BO61" s="71">
        <f t="shared" si="25"/>
        <v>0.1991706</v>
      </c>
    </row>
    <row r="62" spans="1:67" ht="12">
      <c r="A62" s="3">
        <v>13027</v>
      </c>
      <c r="B62" s="3">
        <v>9</v>
      </c>
      <c r="C62" s="3">
        <v>0</v>
      </c>
      <c r="D62" s="3">
        <v>1</v>
      </c>
      <c r="E62" s="3">
        <v>1</v>
      </c>
      <c r="F62" s="3">
        <v>0</v>
      </c>
      <c r="G62" s="3">
        <v>2</v>
      </c>
      <c r="H62" s="3">
        <v>40</v>
      </c>
      <c r="I62" s="3" t="s">
        <v>695</v>
      </c>
      <c r="J62" s="3">
        <v>83</v>
      </c>
      <c r="K62" s="3">
        <v>1</v>
      </c>
      <c r="L62" s="3">
        <v>1</v>
      </c>
      <c r="M62" s="3">
        <v>2</v>
      </c>
      <c r="N62" s="3">
        <v>2</v>
      </c>
      <c r="O62" s="3">
        <v>0</v>
      </c>
      <c r="P62" s="3">
        <v>0.002423</v>
      </c>
      <c r="Q62" s="9">
        <v>86.5</v>
      </c>
      <c r="R62" s="9">
        <v>0</v>
      </c>
      <c r="S62" s="7">
        <v>0</v>
      </c>
      <c r="T62" s="9">
        <v>7</v>
      </c>
      <c r="U62" s="9">
        <v>0.5</v>
      </c>
      <c r="V62" s="9">
        <v>0</v>
      </c>
      <c r="W62" s="9">
        <v>11.6</v>
      </c>
      <c r="X62" s="9">
        <v>0</v>
      </c>
      <c r="Y62" s="9">
        <v>88.9</v>
      </c>
      <c r="Z62" s="9">
        <v>168.1</v>
      </c>
      <c r="AA62" s="7">
        <v>1</v>
      </c>
      <c r="AB62" s="7">
        <f t="shared" si="0"/>
        <v>1</v>
      </c>
      <c r="AC62" s="9">
        <v>49.1</v>
      </c>
      <c r="AD62" s="9">
        <v>0</v>
      </c>
      <c r="AE62" s="9">
        <v>2.9</v>
      </c>
      <c r="AF62" s="9">
        <v>0.9</v>
      </c>
      <c r="AG62" s="9">
        <v>0</v>
      </c>
      <c r="AH62" s="9">
        <v>0.5</v>
      </c>
      <c r="AI62" s="9">
        <v>2.9</v>
      </c>
      <c r="AJ62" s="9">
        <v>106</v>
      </c>
      <c r="AK62" s="9">
        <v>187.6</v>
      </c>
      <c r="AL62" s="9">
        <v>185.3</v>
      </c>
      <c r="AM62" s="9">
        <v>274.1</v>
      </c>
      <c r="AN62" s="9">
        <v>19.1</v>
      </c>
      <c r="AO62" s="9">
        <v>19.5</v>
      </c>
      <c r="AP62" s="9"/>
      <c r="AQ62" s="71">
        <f t="shared" si="1"/>
        <v>0.20958949999999998</v>
      </c>
      <c r="AR62" s="71">
        <f t="shared" si="2"/>
        <v>0</v>
      </c>
      <c r="AS62" s="71">
        <f t="shared" si="3"/>
        <v>0</v>
      </c>
      <c r="AT62" s="71">
        <f t="shared" si="4"/>
        <v>0.016960999999999997</v>
      </c>
      <c r="AU62" s="71">
        <f t="shared" si="5"/>
        <v>0.0012115</v>
      </c>
      <c r="AV62" s="71">
        <f t="shared" si="6"/>
        <v>0</v>
      </c>
      <c r="AW62" s="71">
        <f t="shared" si="7"/>
        <v>0.028106799999999998</v>
      </c>
      <c r="AX62" s="71">
        <f t="shared" si="8"/>
        <v>0</v>
      </c>
      <c r="AY62" s="71">
        <f t="shared" si="9"/>
        <v>0.2154047</v>
      </c>
      <c r="AZ62" s="71">
        <f t="shared" si="10"/>
        <v>0.40730629999999995</v>
      </c>
      <c r="BA62" s="71">
        <f t="shared" si="11"/>
        <v>0.002423</v>
      </c>
      <c r="BB62" s="71">
        <f t="shared" si="12"/>
        <v>0.002423</v>
      </c>
      <c r="BC62" s="71">
        <f t="shared" si="13"/>
        <v>0.1189693</v>
      </c>
      <c r="BD62" s="71">
        <f t="shared" si="14"/>
        <v>0</v>
      </c>
      <c r="BE62" s="71">
        <f t="shared" si="15"/>
        <v>0.0070266999999999994</v>
      </c>
      <c r="BF62" s="71">
        <f t="shared" si="16"/>
        <v>0.0021807</v>
      </c>
      <c r="BG62" s="71">
        <f t="shared" si="17"/>
        <v>0</v>
      </c>
      <c r="BH62" s="71">
        <f t="shared" si="18"/>
        <v>0.0012115</v>
      </c>
      <c r="BI62" s="71">
        <f t="shared" si="19"/>
        <v>0.0070266999999999994</v>
      </c>
      <c r="BJ62" s="71">
        <f t="shared" si="20"/>
        <v>0.25683799999999996</v>
      </c>
      <c r="BK62" s="71">
        <f t="shared" si="21"/>
        <v>0.4545547999999999</v>
      </c>
      <c r="BL62" s="71">
        <f t="shared" si="22"/>
        <v>0.4489819</v>
      </c>
      <c r="BM62" s="71">
        <f t="shared" si="23"/>
        <v>0.6641443</v>
      </c>
      <c r="BN62" s="71">
        <f t="shared" si="24"/>
        <v>0.0462793</v>
      </c>
      <c r="BO62" s="71">
        <f t="shared" si="25"/>
        <v>0.0472485</v>
      </c>
    </row>
    <row r="63" spans="1:67" ht="12">
      <c r="A63" s="3">
        <v>13028</v>
      </c>
      <c r="B63" s="3">
        <v>9</v>
      </c>
      <c r="C63" s="3">
        <v>0</v>
      </c>
      <c r="D63" s="3">
        <v>1</v>
      </c>
      <c r="E63" s="3">
        <v>1</v>
      </c>
      <c r="F63" s="3">
        <v>0</v>
      </c>
      <c r="G63" s="3">
        <v>3</v>
      </c>
      <c r="H63" s="3">
        <v>40</v>
      </c>
      <c r="I63" s="3" t="s">
        <v>695</v>
      </c>
      <c r="J63" s="3">
        <v>83</v>
      </c>
      <c r="K63" s="3">
        <v>3</v>
      </c>
      <c r="L63" s="3">
        <v>1</v>
      </c>
      <c r="M63" s="3">
        <v>2</v>
      </c>
      <c r="N63" s="3">
        <v>2</v>
      </c>
      <c r="O63" s="3">
        <v>0</v>
      </c>
      <c r="P63" s="3">
        <v>0.000716</v>
      </c>
      <c r="Q63" s="9">
        <v>0</v>
      </c>
      <c r="R63" s="9">
        <v>0</v>
      </c>
      <c r="S63" s="7">
        <v>0</v>
      </c>
      <c r="T63" s="9">
        <v>68.5</v>
      </c>
      <c r="U63" s="9">
        <v>7.3</v>
      </c>
      <c r="V63" s="9">
        <v>0</v>
      </c>
      <c r="W63" s="9">
        <v>33.3</v>
      </c>
      <c r="X63" s="9">
        <v>5.8</v>
      </c>
      <c r="Y63" s="9">
        <v>51</v>
      </c>
      <c r="Z63" s="9">
        <v>221.2</v>
      </c>
      <c r="AA63" s="7">
        <v>1</v>
      </c>
      <c r="AB63" s="7">
        <f t="shared" si="0"/>
        <v>1</v>
      </c>
      <c r="AC63" s="9">
        <v>0</v>
      </c>
      <c r="AD63" s="9">
        <v>0</v>
      </c>
      <c r="AE63" s="9">
        <v>52.9</v>
      </c>
      <c r="AF63" s="9">
        <v>10.7</v>
      </c>
      <c r="AG63" s="9">
        <v>0</v>
      </c>
      <c r="AH63" s="9">
        <v>7.3</v>
      </c>
      <c r="AI63" s="9">
        <v>7.6</v>
      </c>
      <c r="AJ63" s="9">
        <v>115.9</v>
      </c>
      <c r="AK63" s="9">
        <v>337.2</v>
      </c>
      <c r="AL63" s="9">
        <v>286.1</v>
      </c>
      <c r="AM63" s="9">
        <v>337.2</v>
      </c>
      <c r="AN63" s="9">
        <v>114.9</v>
      </c>
      <c r="AO63" s="9">
        <v>115.9</v>
      </c>
      <c r="AP63" s="9"/>
      <c r="AQ63" s="71">
        <f t="shared" si="1"/>
        <v>0</v>
      </c>
      <c r="AR63" s="71">
        <f t="shared" si="2"/>
        <v>0</v>
      </c>
      <c r="AS63" s="71">
        <f t="shared" si="3"/>
        <v>0</v>
      </c>
      <c r="AT63" s="71">
        <f t="shared" si="4"/>
        <v>0.049046</v>
      </c>
      <c r="AU63" s="71">
        <f t="shared" si="5"/>
        <v>0.005226799999999999</v>
      </c>
      <c r="AV63" s="71">
        <f t="shared" si="6"/>
        <v>0</v>
      </c>
      <c r="AW63" s="71">
        <f t="shared" si="7"/>
        <v>0.023842799999999997</v>
      </c>
      <c r="AX63" s="71">
        <f t="shared" si="8"/>
        <v>0.0041528</v>
      </c>
      <c r="AY63" s="71">
        <f t="shared" si="9"/>
        <v>0.036516</v>
      </c>
      <c r="AZ63" s="71">
        <f t="shared" si="10"/>
        <v>0.15837919999999997</v>
      </c>
      <c r="BA63" s="71">
        <f t="shared" si="11"/>
        <v>0.000716</v>
      </c>
      <c r="BB63" s="71">
        <f t="shared" si="12"/>
        <v>0.000716</v>
      </c>
      <c r="BC63" s="71">
        <f t="shared" si="13"/>
        <v>0</v>
      </c>
      <c r="BD63" s="71">
        <f t="shared" si="14"/>
        <v>0</v>
      </c>
      <c r="BE63" s="71">
        <f t="shared" si="15"/>
        <v>0.0378764</v>
      </c>
      <c r="BF63" s="71">
        <f t="shared" si="16"/>
        <v>0.007661199999999999</v>
      </c>
      <c r="BG63" s="71">
        <f t="shared" si="17"/>
        <v>0</v>
      </c>
      <c r="BH63" s="71">
        <f t="shared" si="18"/>
        <v>0.005226799999999999</v>
      </c>
      <c r="BI63" s="71">
        <f t="shared" si="19"/>
        <v>0.0054415999999999996</v>
      </c>
      <c r="BJ63" s="71">
        <f t="shared" si="20"/>
        <v>0.0829844</v>
      </c>
      <c r="BK63" s="71">
        <f t="shared" si="21"/>
        <v>0.24143519999999996</v>
      </c>
      <c r="BL63" s="71">
        <f t="shared" si="22"/>
        <v>0.2048476</v>
      </c>
      <c r="BM63" s="71">
        <f t="shared" si="23"/>
        <v>0.24143519999999996</v>
      </c>
      <c r="BN63" s="71">
        <f t="shared" si="24"/>
        <v>0.08226839999999999</v>
      </c>
      <c r="BO63" s="71">
        <f t="shared" si="25"/>
        <v>0.0829844</v>
      </c>
    </row>
    <row r="64" spans="1:67" ht="12">
      <c r="A64" s="3">
        <v>13029</v>
      </c>
      <c r="B64" s="3">
        <v>1</v>
      </c>
      <c r="C64" s="3">
        <v>1</v>
      </c>
      <c r="D64" s="3">
        <v>0</v>
      </c>
      <c r="E64" s="3">
        <v>1</v>
      </c>
      <c r="F64" s="3">
        <v>0</v>
      </c>
      <c r="G64" s="3">
        <v>2</v>
      </c>
      <c r="H64" s="3">
        <v>64</v>
      </c>
      <c r="I64" s="3" t="s">
        <v>821</v>
      </c>
      <c r="J64" s="3">
        <v>70</v>
      </c>
      <c r="K64" s="3">
        <v>1</v>
      </c>
      <c r="L64" s="3">
        <v>1</v>
      </c>
      <c r="M64" s="3">
        <v>2</v>
      </c>
      <c r="N64" s="3">
        <v>1</v>
      </c>
      <c r="O64" s="3">
        <v>0</v>
      </c>
      <c r="P64" s="3">
        <v>0.002423</v>
      </c>
      <c r="Q64" s="9">
        <v>0</v>
      </c>
      <c r="R64" s="9">
        <v>0</v>
      </c>
      <c r="S64" s="7">
        <v>0</v>
      </c>
      <c r="T64" s="9">
        <v>7.6</v>
      </c>
      <c r="U64" s="9">
        <v>0</v>
      </c>
      <c r="V64" s="9">
        <v>0</v>
      </c>
      <c r="W64" s="9">
        <v>49.6</v>
      </c>
      <c r="X64" s="9">
        <v>0</v>
      </c>
      <c r="Y64" s="9">
        <v>273.9</v>
      </c>
      <c r="Z64" s="9">
        <v>552.1</v>
      </c>
      <c r="AA64" s="7">
        <v>1</v>
      </c>
      <c r="AB64" s="7">
        <f t="shared" si="0"/>
        <v>0</v>
      </c>
      <c r="AC64" s="9">
        <v>0</v>
      </c>
      <c r="AD64" s="9">
        <v>0</v>
      </c>
      <c r="AE64" s="9">
        <v>0</v>
      </c>
      <c r="AF64" s="9">
        <v>0.1</v>
      </c>
      <c r="AG64" s="9">
        <v>5.7</v>
      </c>
      <c r="AH64" s="9">
        <v>0</v>
      </c>
      <c r="AI64" s="9">
        <v>4.3</v>
      </c>
      <c r="AJ64" s="9">
        <v>57.3</v>
      </c>
      <c r="AK64" s="9">
        <v>609.4</v>
      </c>
      <c r="AL64" s="9">
        <v>335.5</v>
      </c>
      <c r="AM64" s="9">
        <v>609.4</v>
      </c>
      <c r="AN64" s="9">
        <v>57.2</v>
      </c>
      <c r="AO64" s="9">
        <v>57.3</v>
      </c>
      <c r="AP64" s="9"/>
      <c r="AQ64" s="71">
        <f t="shared" si="1"/>
        <v>0</v>
      </c>
      <c r="AR64" s="71">
        <f t="shared" si="2"/>
        <v>0</v>
      </c>
      <c r="AS64" s="71">
        <f t="shared" si="3"/>
        <v>0</v>
      </c>
      <c r="AT64" s="71">
        <f t="shared" si="4"/>
        <v>0.0184148</v>
      </c>
      <c r="AU64" s="71">
        <f t="shared" si="5"/>
        <v>0</v>
      </c>
      <c r="AV64" s="71">
        <f t="shared" si="6"/>
        <v>0</v>
      </c>
      <c r="AW64" s="71">
        <f t="shared" si="7"/>
        <v>0.12018079999999999</v>
      </c>
      <c r="AX64" s="71">
        <f t="shared" si="8"/>
        <v>0</v>
      </c>
      <c r="AY64" s="71">
        <f t="shared" si="9"/>
        <v>0.6636596999999999</v>
      </c>
      <c r="AZ64" s="71">
        <f t="shared" si="10"/>
        <v>1.3377383</v>
      </c>
      <c r="BA64" s="71">
        <f t="shared" si="11"/>
        <v>0.002423</v>
      </c>
      <c r="BB64" s="71">
        <f t="shared" si="12"/>
        <v>0</v>
      </c>
      <c r="BC64" s="71">
        <f t="shared" si="13"/>
        <v>0</v>
      </c>
      <c r="BD64" s="71">
        <f t="shared" si="14"/>
        <v>0</v>
      </c>
      <c r="BE64" s="71">
        <f t="shared" si="15"/>
        <v>0</v>
      </c>
      <c r="BF64" s="71">
        <f t="shared" si="16"/>
        <v>0.00024229999999999998</v>
      </c>
      <c r="BG64" s="71">
        <f t="shared" si="17"/>
        <v>0.0138111</v>
      </c>
      <c r="BH64" s="71">
        <f t="shared" si="18"/>
        <v>0</v>
      </c>
      <c r="BI64" s="71">
        <f t="shared" si="19"/>
        <v>0.010418899999999998</v>
      </c>
      <c r="BJ64" s="71">
        <f t="shared" si="20"/>
        <v>0.1388379</v>
      </c>
      <c r="BK64" s="71">
        <f t="shared" si="21"/>
        <v>1.4765761999999998</v>
      </c>
      <c r="BL64" s="71">
        <f t="shared" si="22"/>
        <v>0.8129164999999999</v>
      </c>
      <c r="BM64" s="71">
        <f t="shared" si="23"/>
        <v>1.4765761999999998</v>
      </c>
      <c r="BN64" s="71">
        <f t="shared" si="24"/>
        <v>0.13859559999999999</v>
      </c>
      <c r="BO64" s="71">
        <f t="shared" si="25"/>
        <v>0.1388379</v>
      </c>
    </row>
    <row r="65" spans="1:67" ht="12">
      <c r="A65" s="3">
        <v>13030</v>
      </c>
      <c r="B65" s="3">
        <v>9</v>
      </c>
      <c r="C65" s="3">
        <v>0</v>
      </c>
      <c r="D65" s="3">
        <v>1</v>
      </c>
      <c r="E65" s="3">
        <v>1</v>
      </c>
      <c r="F65" s="3">
        <v>0</v>
      </c>
      <c r="G65" s="3">
        <v>3</v>
      </c>
      <c r="H65" s="3">
        <v>40</v>
      </c>
      <c r="I65" s="3" t="s">
        <v>695</v>
      </c>
      <c r="J65" s="3">
        <v>83</v>
      </c>
      <c r="K65" s="3">
        <v>1</v>
      </c>
      <c r="L65" s="3">
        <v>1</v>
      </c>
      <c r="M65" s="3">
        <v>1</v>
      </c>
      <c r="N65" s="3">
        <v>2</v>
      </c>
      <c r="O65" s="3">
        <v>0</v>
      </c>
      <c r="P65" s="3">
        <v>0.000716</v>
      </c>
      <c r="Q65" s="9">
        <v>10.6</v>
      </c>
      <c r="R65" s="9">
        <v>0</v>
      </c>
      <c r="S65" s="7">
        <v>0</v>
      </c>
      <c r="T65" s="9">
        <v>66.5</v>
      </c>
      <c r="U65" s="9">
        <v>25.2</v>
      </c>
      <c r="V65" s="9">
        <v>0</v>
      </c>
      <c r="W65" s="9">
        <v>31.8</v>
      </c>
      <c r="X65" s="9">
        <v>1.9</v>
      </c>
      <c r="Y65" s="9">
        <v>50.9</v>
      </c>
      <c r="Z65" s="9">
        <v>292.2</v>
      </c>
      <c r="AA65" s="7">
        <v>1</v>
      </c>
      <c r="AB65" s="7">
        <f t="shared" si="0"/>
        <v>1</v>
      </c>
      <c r="AC65" s="9">
        <v>1.6</v>
      </c>
      <c r="AD65" s="9">
        <v>0</v>
      </c>
      <c r="AE65" s="9">
        <v>30.9</v>
      </c>
      <c r="AF65" s="9">
        <v>34.6</v>
      </c>
      <c r="AG65" s="9">
        <v>0</v>
      </c>
      <c r="AH65" s="9">
        <v>23.1</v>
      </c>
      <c r="AI65" s="9">
        <v>7.7</v>
      </c>
      <c r="AJ65" s="9">
        <v>151.9</v>
      </c>
      <c r="AK65" s="9">
        <v>433.7</v>
      </c>
      <c r="AL65" s="9">
        <v>393.3</v>
      </c>
      <c r="AM65" s="9">
        <v>444.3</v>
      </c>
      <c r="AN65" s="9">
        <v>125.4</v>
      </c>
      <c r="AO65" s="9">
        <v>141.3</v>
      </c>
      <c r="AP65" s="9"/>
      <c r="AQ65" s="71">
        <f t="shared" si="1"/>
        <v>0.007589599999999999</v>
      </c>
      <c r="AR65" s="71">
        <f t="shared" si="2"/>
        <v>0</v>
      </c>
      <c r="AS65" s="71">
        <f t="shared" si="3"/>
        <v>0</v>
      </c>
      <c r="AT65" s="71">
        <f t="shared" si="4"/>
        <v>0.047614</v>
      </c>
      <c r="AU65" s="71">
        <f t="shared" si="5"/>
        <v>0.0180432</v>
      </c>
      <c r="AV65" s="71">
        <f t="shared" si="6"/>
        <v>0</v>
      </c>
      <c r="AW65" s="71">
        <f t="shared" si="7"/>
        <v>0.0227688</v>
      </c>
      <c r="AX65" s="71">
        <f t="shared" si="8"/>
        <v>0.0013603999999999999</v>
      </c>
      <c r="AY65" s="71">
        <f t="shared" si="9"/>
        <v>0.036444399999999995</v>
      </c>
      <c r="AZ65" s="71">
        <f t="shared" si="10"/>
        <v>0.2092152</v>
      </c>
      <c r="BA65" s="71">
        <f t="shared" si="11"/>
        <v>0.000716</v>
      </c>
      <c r="BB65" s="71">
        <f t="shared" si="12"/>
        <v>0.000716</v>
      </c>
      <c r="BC65" s="71">
        <f t="shared" si="13"/>
        <v>0.0011455999999999999</v>
      </c>
      <c r="BD65" s="71">
        <f t="shared" si="14"/>
        <v>0</v>
      </c>
      <c r="BE65" s="71">
        <f t="shared" si="15"/>
        <v>0.0221244</v>
      </c>
      <c r="BF65" s="71">
        <f t="shared" si="16"/>
        <v>0.0247736</v>
      </c>
      <c r="BG65" s="71">
        <f t="shared" si="17"/>
        <v>0</v>
      </c>
      <c r="BH65" s="71">
        <f t="shared" si="18"/>
        <v>0.0165396</v>
      </c>
      <c r="BI65" s="71">
        <f t="shared" si="19"/>
        <v>0.005513199999999999</v>
      </c>
      <c r="BJ65" s="71">
        <f t="shared" si="20"/>
        <v>0.1087604</v>
      </c>
      <c r="BK65" s="71">
        <f t="shared" si="21"/>
        <v>0.31052919999999995</v>
      </c>
      <c r="BL65" s="71">
        <f t="shared" si="22"/>
        <v>0.2816028</v>
      </c>
      <c r="BM65" s="71">
        <f t="shared" si="23"/>
        <v>0.3181188</v>
      </c>
      <c r="BN65" s="71">
        <f t="shared" si="24"/>
        <v>0.0897864</v>
      </c>
      <c r="BO65" s="71">
        <f t="shared" si="25"/>
        <v>0.1011708</v>
      </c>
    </row>
    <row r="66" spans="1:67" ht="12">
      <c r="A66" s="3">
        <v>13031</v>
      </c>
      <c r="B66" s="3">
        <v>9</v>
      </c>
      <c r="C66" s="3">
        <v>0</v>
      </c>
      <c r="D66" s="3">
        <v>1</v>
      </c>
      <c r="E66" s="3">
        <v>1</v>
      </c>
      <c r="F66" s="3">
        <v>0</v>
      </c>
      <c r="G66" s="3">
        <v>2</v>
      </c>
      <c r="H66" s="3">
        <v>40</v>
      </c>
      <c r="I66" s="3" t="s">
        <v>695</v>
      </c>
      <c r="J66" s="3">
        <v>83</v>
      </c>
      <c r="K66" s="3">
        <v>3</v>
      </c>
      <c r="L66" s="3">
        <v>1</v>
      </c>
      <c r="M66" s="3">
        <v>2</v>
      </c>
      <c r="N66" s="3">
        <v>2</v>
      </c>
      <c r="O66" s="3">
        <v>0</v>
      </c>
      <c r="P66" s="3">
        <v>0.002423</v>
      </c>
      <c r="Q66" s="9">
        <v>0.2</v>
      </c>
      <c r="R66" s="9">
        <v>0</v>
      </c>
      <c r="S66" s="7">
        <v>0</v>
      </c>
      <c r="T66" s="9">
        <v>20.5</v>
      </c>
      <c r="U66" s="9">
        <v>3.1</v>
      </c>
      <c r="V66" s="9">
        <v>0</v>
      </c>
      <c r="W66" s="9">
        <v>4.9</v>
      </c>
      <c r="X66" s="9">
        <v>0.2</v>
      </c>
      <c r="Y66" s="9">
        <v>95.2</v>
      </c>
      <c r="Z66" s="9">
        <v>169.8</v>
      </c>
      <c r="AA66" s="7">
        <v>1</v>
      </c>
      <c r="AB66" s="7">
        <f t="shared" si="0"/>
        <v>1</v>
      </c>
      <c r="AC66" s="9">
        <v>0.2</v>
      </c>
      <c r="AD66" s="9">
        <v>0</v>
      </c>
      <c r="AE66" s="9">
        <v>15.1</v>
      </c>
      <c r="AF66" s="9">
        <v>5.4</v>
      </c>
      <c r="AG66" s="9">
        <v>0</v>
      </c>
      <c r="AH66" s="9">
        <v>3.1</v>
      </c>
      <c r="AI66" s="9">
        <v>0.5</v>
      </c>
      <c r="AJ66" s="9">
        <v>29.5</v>
      </c>
      <c r="AK66" s="9">
        <v>199</v>
      </c>
      <c r="AL66" s="9">
        <v>104.1</v>
      </c>
      <c r="AM66" s="9">
        <v>199.2</v>
      </c>
      <c r="AN66" s="9">
        <v>28.7</v>
      </c>
      <c r="AO66" s="9">
        <v>29.3</v>
      </c>
      <c r="AP66" s="9"/>
      <c r="AQ66" s="71">
        <f t="shared" si="1"/>
        <v>0.00048459999999999996</v>
      </c>
      <c r="AR66" s="71">
        <f t="shared" si="2"/>
        <v>0</v>
      </c>
      <c r="AS66" s="71">
        <f t="shared" si="3"/>
        <v>0</v>
      </c>
      <c r="AT66" s="71">
        <f t="shared" si="4"/>
        <v>0.04967149999999999</v>
      </c>
      <c r="AU66" s="71">
        <f t="shared" si="5"/>
        <v>0.007511299999999999</v>
      </c>
      <c r="AV66" s="71">
        <f t="shared" si="6"/>
        <v>0</v>
      </c>
      <c r="AW66" s="71">
        <f t="shared" si="7"/>
        <v>0.0118727</v>
      </c>
      <c r="AX66" s="71">
        <f t="shared" si="8"/>
        <v>0.00048459999999999996</v>
      </c>
      <c r="AY66" s="71">
        <f t="shared" si="9"/>
        <v>0.23066959999999997</v>
      </c>
      <c r="AZ66" s="71">
        <f t="shared" si="10"/>
        <v>0.4114254</v>
      </c>
      <c r="BA66" s="71">
        <f t="shared" si="11"/>
        <v>0.002423</v>
      </c>
      <c r="BB66" s="71">
        <f t="shared" si="12"/>
        <v>0.002423</v>
      </c>
      <c r="BC66" s="71">
        <f t="shared" si="13"/>
        <v>0.00048459999999999996</v>
      </c>
      <c r="BD66" s="71">
        <f t="shared" si="14"/>
        <v>0</v>
      </c>
      <c r="BE66" s="71">
        <f t="shared" si="15"/>
        <v>0.036587299999999996</v>
      </c>
      <c r="BF66" s="71">
        <f t="shared" si="16"/>
        <v>0.013084199999999999</v>
      </c>
      <c r="BG66" s="71">
        <f t="shared" si="17"/>
        <v>0</v>
      </c>
      <c r="BH66" s="71">
        <f t="shared" si="18"/>
        <v>0.007511299999999999</v>
      </c>
      <c r="BI66" s="71">
        <f t="shared" si="19"/>
        <v>0.0012115</v>
      </c>
      <c r="BJ66" s="71">
        <f t="shared" si="20"/>
        <v>0.0714785</v>
      </c>
      <c r="BK66" s="71">
        <f t="shared" si="21"/>
        <v>0.48217699999999997</v>
      </c>
      <c r="BL66" s="71">
        <f t="shared" si="22"/>
        <v>0.25223429999999997</v>
      </c>
      <c r="BM66" s="71">
        <f t="shared" si="23"/>
        <v>0.4826615999999999</v>
      </c>
      <c r="BN66" s="71">
        <f t="shared" si="24"/>
        <v>0.0695401</v>
      </c>
      <c r="BO66" s="71">
        <f t="shared" si="25"/>
        <v>0.0709939</v>
      </c>
    </row>
    <row r="67" spans="1:67" ht="12">
      <c r="A67" s="3">
        <v>13032</v>
      </c>
      <c r="B67" s="3">
        <v>9</v>
      </c>
      <c r="C67" s="3">
        <v>0</v>
      </c>
      <c r="D67" s="3">
        <v>1</v>
      </c>
      <c r="E67" s="3">
        <v>1</v>
      </c>
      <c r="F67" s="3">
        <v>0</v>
      </c>
      <c r="G67" s="3">
        <v>3</v>
      </c>
      <c r="H67" s="3">
        <v>40</v>
      </c>
      <c r="I67" s="3" t="s">
        <v>695</v>
      </c>
      <c r="J67" s="3">
        <v>83</v>
      </c>
      <c r="K67" s="3">
        <v>3</v>
      </c>
      <c r="L67" s="3">
        <v>1</v>
      </c>
      <c r="M67" s="3">
        <v>2</v>
      </c>
      <c r="N67" s="3">
        <v>2</v>
      </c>
      <c r="O67" s="3">
        <v>0</v>
      </c>
      <c r="P67" s="3">
        <v>0.000716</v>
      </c>
      <c r="Q67" s="9">
        <v>9.4</v>
      </c>
      <c r="R67" s="9">
        <v>0</v>
      </c>
      <c r="S67" s="7">
        <v>0</v>
      </c>
      <c r="T67" s="9">
        <v>20.1</v>
      </c>
      <c r="U67" s="9">
        <v>0</v>
      </c>
      <c r="V67" s="9">
        <v>0</v>
      </c>
      <c r="W67" s="9">
        <v>9.9</v>
      </c>
      <c r="X67" s="9">
        <v>0</v>
      </c>
      <c r="Y67" s="9">
        <v>34.9</v>
      </c>
      <c r="Z67" s="9">
        <v>212.1</v>
      </c>
      <c r="AA67" s="7">
        <v>1</v>
      </c>
      <c r="AB67" s="7">
        <f t="shared" si="0"/>
        <v>1</v>
      </c>
      <c r="AC67" s="9">
        <v>3.5</v>
      </c>
      <c r="AD67" s="9">
        <v>0</v>
      </c>
      <c r="AE67" s="9">
        <v>15.8</v>
      </c>
      <c r="AF67" s="9">
        <v>4.2</v>
      </c>
      <c r="AG67" s="9">
        <v>0</v>
      </c>
      <c r="AH67" s="9">
        <v>0</v>
      </c>
      <c r="AI67" s="9">
        <v>3.9</v>
      </c>
      <c r="AJ67" s="9">
        <v>39.7</v>
      </c>
      <c r="AK67" s="9">
        <v>242.4</v>
      </c>
      <c r="AL67" s="9">
        <v>216.9</v>
      </c>
      <c r="AM67" s="9">
        <v>251.8</v>
      </c>
      <c r="AN67" s="9">
        <v>30</v>
      </c>
      <c r="AO67" s="9">
        <v>30.3</v>
      </c>
      <c r="AP67" s="9"/>
      <c r="AQ67" s="71">
        <f t="shared" si="1"/>
        <v>0.0067304</v>
      </c>
      <c r="AR67" s="71">
        <f t="shared" si="2"/>
        <v>0</v>
      </c>
      <c r="AS67" s="71">
        <f t="shared" si="3"/>
        <v>0</v>
      </c>
      <c r="AT67" s="71">
        <f t="shared" si="4"/>
        <v>0.0143916</v>
      </c>
      <c r="AU67" s="71">
        <f t="shared" si="5"/>
        <v>0</v>
      </c>
      <c r="AV67" s="71">
        <f t="shared" si="6"/>
        <v>0</v>
      </c>
      <c r="AW67" s="71">
        <f t="shared" si="7"/>
        <v>0.0070884</v>
      </c>
      <c r="AX67" s="71">
        <f t="shared" si="8"/>
        <v>0</v>
      </c>
      <c r="AY67" s="71">
        <f t="shared" si="9"/>
        <v>0.024988399999999997</v>
      </c>
      <c r="AZ67" s="71">
        <f t="shared" si="10"/>
        <v>0.1518636</v>
      </c>
      <c r="BA67" s="71">
        <f t="shared" si="11"/>
        <v>0.000716</v>
      </c>
      <c r="BB67" s="71">
        <f t="shared" si="12"/>
        <v>0.000716</v>
      </c>
      <c r="BC67" s="71">
        <f t="shared" si="13"/>
        <v>0.002506</v>
      </c>
      <c r="BD67" s="71">
        <f t="shared" si="14"/>
        <v>0</v>
      </c>
      <c r="BE67" s="71">
        <f t="shared" si="15"/>
        <v>0.0113128</v>
      </c>
      <c r="BF67" s="71">
        <f t="shared" si="16"/>
        <v>0.0030072</v>
      </c>
      <c r="BG67" s="71">
        <f t="shared" si="17"/>
        <v>0</v>
      </c>
      <c r="BH67" s="71">
        <f t="shared" si="18"/>
        <v>0</v>
      </c>
      <c r="BI67" s="71">
        <f t="shared" si="19"/>
        <v>0.0027923999999999996</v>
      </c>
      <c r="BJ67" s="71">
        <f t="shared" si="20"/>
        <v>0.0284252</v>
      </c>
      <c r="BK67" s="71">
        <f t="shared" si="21"/>
        <v>0.1735584</v>
      </c>
      <c r="BL67" s="71">
        <f t="shared" si="22"/>
        <v>0.1553004</v>
      </c>
      <c r="BM67" s="71">
        <f t="shared" si="23"/>
        <v>0.1802888</v>
      </c>
      <c r="BN67" s="71">
        <f t="shared" si="24"/>
        <v>0.02148</v>
      </c>
      <c r="BO67" s="71">
        <f t="shared" si="25"/>
        <v>0.0216948</v>
      </c>
    </row>
    <row r="68" spans="1:67" ht="12">
      <c r="A68" s="3">
        <v>13033</v>
      </c>
      <c r="B68" s="3">
        <v>9</v>
      </c>
      <c r="C68" s="3">
        <v>0</v>
      </c>
      <c r="D68" s="3">
        <v>1</v>
      </c>
      <c r="E68" s="3">
        <v>1</v>
      </c>
      <c r="F68" s="3">
        <v>0</v>
      </c>
      <c r="G68" s="3">
        <v>3</v>
      </c>
      <c r="H68" s="3">
        <v>40</v>
      </c>
      <c r="I68" s="3" t="s">
        <v>695</v>
      </c>
      <c r="J68" s="3">
        <v>83</v>
      </c>
      <c r="K68" s="3">
        <v>3</v>
      </c>
      <c r="L68" s="3">
        <v>1</v>
      </c>
      <c r="M68" s="3">
        <v>2</v>
      </c>
      <c r="N68" s="3">
        <v>2</v>
      </c>
      <c r="O68" s="3">
        <v>0</v>
      </c>
      <c r="P68" s="3">
        <v>0.000716</v>
      </c>
      <c r="Q68" s="9">
        <v>13.1</v>
      </c>
      <c r="R68" s="9">
        <v>0</v>
      </c>
      <c r="S68" s="7">
        <v>0</v>
      </c>
      <c r="T68" s="9">
        <v>66</v>
      </c>
      <c r="U68" s="9">
        <v>11.7</v>
      </c>
      <c r="V68" s="9">
        <v>0</v>
      </c>
      <c r="W68" s="9">
        <v>17.7</v>
      </c>
      <c r="X68" s="9">
        <v>0</v>
      </c>
      <c r="Y68" s="9">
        <v>47.6</v>
      </c>
      <c r="Z68" s="9">
        <v>221.2</v>
      </c>
      <c r="AA68" s="7">
        <v>1</v>
      </c>
      <c r="AB68" s="7">
        <f t="shared" si="0"/>
        <v>1</v>
      </c>
      <c r="AC68" s="9">
        <v>1.7</v>
      </c>
      <c r="AD68" s="9">
        <v>0</v>
      </c>
      <c r="AE68" s="9">
        <v>52.2</v>
      </c>
      <c r="AF68" s="9">
        <v>13.2</v>
      </c>
      <c r="AG68" s="9">
        <v>0</v>
      </c>
      <c r="AH68" s="9">
        <v>11.7</v>
      </c>
      <c r="AI68" s="9">
        <v>6.3</v>
      </c>
      <c r="AJ68" s="9">
        <v>109.2</v>
      </c>
      <c r="AK68" s="9">
        <v>317.2</v>
      </c>
      <c r="AL68" s="9">
        <v>282.7</v>
      </c>
      <c r="AM68" s="9">
        <v>330.3</v>
      </c>
      <c r="AN68" s="9">
        <v>95.4</v>
      </c>
      <c r="AO68" s="9">
        <v>96.1</v>
      </c>
      <c r="AP68" s="9"/>
      <c r="AQ68" s="71">
        <f t="shared" si="1"/>
        <v>0.009379599999999998</v>
      </c>
      <c r="AR68" s="71">
        <f t="shared" si="2"/>
        <v>0</v>
      </c>
      <c r="AS68" s="71">
        <f t="shared" si="3"/>
        <v>0</v>
      </c>
      <c r="AT68" s="71">
        <f t="shared" si="4"/>
        <v>0.047256</v>
      </c>
      <c r="AU68" s="71">
        <f t="shared" si="5"/>
        <v>0.0083772</v>
      </c>
      <c r="AV68" s="71">
        <f t="shared" si="6"/>
        <v>0</v>
      </c>
      <c r="AW68" s="71">
        <f t="shared" si="7"/>
        <v>0.012673199999999999</v>
      </c>
      <c r="AX68" s="71">
        <f t="shared" si="8"/>
        <v>0</v>
      </c>
      <c r="AY68" s="71">
        <f t="shared" si="9"/>
        <v>0.0340816</v>
      </c>
      <c r="AZ68" s="71">
        <f t="shared" si="10"/>
        <v>0.15837919999999997</v>
      </c>
      <c r="BA68" s="71">
        <f t="shared" si="11"/>
        <v>0.000716</v>
      </c>
      <c r="BB68" s="71">
        <f t="shared" si="12"/>
        <v>0.000716</v>
      </c>
      <c r="BC68" s="71">
        <f t="shared" si="13"/>
        <v>0.0012171999999999999</v>
      </c>
      <c r="BD68" s="71">
        <f t="shared" si="14"/>
        <v>0</v>
      </c>
      <c r="BE68" s="71">
        <f t="shared" si="15"/>
        <v>0.0373752</v>
      </c>
      <c r="BF68" s="71">
        <f t="shared" si="16"/>
        <v>0.009451199999999998</v>
      </c>
      <c r="BG68" s="71">
        <f t="shared" si="17"/>
        <v>0</v>
      </c>
      <c r="BH68" s="71">
        <f t="shared" si="18"/>
        <v>0.0083772</v>
      </c>
      <c r="BI68" s="71">
        <f t="shared" si="19"/>
        <v>0.0045108</v>
      </c>
      <c r="BJ68" s="71">
        <f t="shared" si="20"/>
        <v>0.0781872</v>
      </c>
      <c r="BK68" s="71">
        <f t="shared" si="21"/>
        <v>0.22711519999999996</v>
      </c>
      <c r="BL68" s="71">
        <f t="shared" si="22"/>
        <v>0.2024132</v>
      </c>
      <c r="BM68" s="71">
        <f t="shared" si="23"/>
        <v>0.23649479999999998</v>
      </c>
      <c r="BN68" s="71">
        <f t="shared" si="24"/>
        <v>0.0683064</v>
      </c>
      <c r="BO68" s="71">
        <f t="shared" si="25"/>
        <v>0.0688076</v>
      </c>
    </row>
    <row r="69" spans="1:67" ht="12">
      <c r="A69" s="3">
        <v>13034</v>
      </c>
      <c r="B69" s="3">
        <v>9</v>
      </c>
      <c r="C69" s="3">
        <v>0</v>
      </c>
      <c r="D69" s="3">
        <v>1</v>
      </c>
      <c r="E69" s="3">
        <v>1</v>
      </c>
      <c r="F69" s="3">
        <v>0</v>
      </c>
      <c r="G69" s="3">
        <v>3</v>
      </c>
      <c r="H69" s="3">
        <v>40</v>
      </c>
      <c r="I69" s="3" t="s">
        <v>695</v>
      </c>
      <c r="J69" s="3">
        <v>83</v>
      </c>
      <c r="K69" s="3">
        <v>1</v>
      </c>
      <c r="L69" s="3">
        <v>1</v>
      </c>
      <c r="M69" s="3">
        <v>2</v>
      </c>
      <c r="N69" s="3">
        <v>2</v>
      </c>
      <c r="O69" s="3">
        <v>0</v>
      </c>
      <c r="P69" s="3">
        <v>0.000716</v>
      </c>
      <c r="Q69" s="9">
        <v>61.7</v>
      </c>
      <c r="R69" s="9">
        <v>0</v>
      </c>
      <c r="S69" s="7">
        <v>0</v>
      </c>
      <c r="T69" s="9">
        <v>13.5</v>
      </c>
      <c r="U69" s="9">
        <v>0</v>
      </c>
      <c r="V69" s="9">
        <v>0</v>
      </c>
      <c r="W69" s="9">
        <v>5.5</v>
      </c>
      <c r="X69" s="9">
        <v>0</v>
      </c>
      <c r="Y69" s="9">
        <v>48.1</v>
      </c>
      <c r="Z69" s="9">
        <v>249.8</v>
      </c>
      <c r="AA69" s="7">
        <v>1</v>
      </c>
      <c r="AB69" s="7">
        <f t="shared" si="0"/>
        <v>1</v>
      </c>
      <c r="AC69" s="9">
        <v>0</v>
      </c>
      <c r="AD69" s="9">
        <v>0</v>
      </c>
      <c r="AE69" s="9">
        <v>11.1</v>
      </c>
      <c r="AF69" s="9">
        <v>2.4</v>
      </c>
      <c r="AG69" s="9">
        <v>0</v>
      </c>
      <c r="AH69" s="9">
        <v>0</v>
      </c>
      <c r="AI69" s="9">
        <v>3.4</v>
      </c>
      <c r="AJ69" s="9">
        <v>80.7</v>
      </c>
      <c r="AK69" s="9">
        <v>264.8</v>
      </c>
      <c r="AL69" s="9">
        <v>282.5</v>
      </c>
      <c r="AM69" s="9">
        <v>326.5</v>
      </c>
      <c r="AN69" s="9">
        <v>19</v>
      </c>
      <c r="AO69" s="9">
        <v>19</v>
      </c>
      <c r="AP69" s="9"/>
      <c r="AQ69" s="71">
        <f t="shared" si="1"/>
        <v>0.0441772</v>
      </c>
      <c r="AR69" s="71">
        <f t="shared" si="2"/>
        <v>0</v>
      </c>
      <c r="AS69" s="71">
        <f t="shared" si="3"/>
        <v>0</v>
      </c>
      <c r="AT69" s="71">
        <f t="shared" si="4"/>
        <v>0.009666</v>
      </c>
      <c r="AU69" s="71">
        <f t="shared" si="5"/>
        <v>0</v>
      </c>
      <c r="AV69" s="71">
        <f t="shared" si="6"/>
        <v>0</v>
      </c>
      <c r="AW69" s="71">
        <f t="shared" si="7"/>
        <v>0.003938</v>
      </c>
      <c r="AX69" s="71">
        <f t="shared" si="8"/>
        <v>0</v>
      </c>
      <c r="AY69" s="71">
        <f t="shared" si="9"/>
        <v>0.0344396</v>
      </c>
      <c r="AZ69" s="71">
        <f t="shared" si="10"/>
        <v>0.17885679999999998</v>
      </c>
      <c r="BA69" s="71">
        <f t="shared" si="11"/>
        <v>0.000716</v>
      </c>
      <c r="BB69" s="71">
        <f t="shared" si="12"/>
        <v>0.000716</v>
      </c>
      <c r="BC69" s="71">
        <f t="shared" si="13"/>
        <v>0</v>
      </c>
      <c r="BD69" s="71">
        <f t="shared" si="14"/>
        <v>0</v>
      </c>
      <c r="BE69" s="71">
        <f t="shared" si="15"/>
        <v>0.007947599999999999</v>
      </c>
      <c r="BF69" s="71">
        <f t="shared" si="16"/>
        <v>0.0017184</v>
      </c>
      <c r="BG69" s="71">
        <f t="shared" si="17"/>
        <v>0</v>
      </c>
      <c r="BH69" s="71">
        <f t="shared" si="18"/>
        <v>0</v>
      </c>
      <c r="BI69" s="71">
        <f t="shared" si="19"/>
        <v>0.0024343999999999998</v>
      </c>
      <c r="BJ69" s="71">
        <f t="shared" si="20"/>
        <v>0.0577812</v>
      </c>
      <c r="BK69" s="71">
        <f t="shared" si="21"/>
        <v>0.18959679999999998</v>
      </c>
      <c r="BL69" s="71">
        <f t="shared" si="22"/>
        <v>0.20226999999999998</v>
      </c>
      <c r="BM69" s="71">
        <f t="shared" si="23"/>
        <v>0.23377399999999998</v>
      </c>
      <c r="BN69" s="71">
        <f t="shared" si="24"/>
        <v>0.013604</v>
      </c>
      <c r="BO69" s="71">
        <f t="shared" si="25"/>
        <v>0.013604</v>
      </c>
    </row>
    <row r="70" spans="1:67" ht="12">
      <c r="A70" s="3">
        <v>13035</v>
      </c>
      <c r="B70" s="3">
        <v>1</v>
      </c>
      <c r="C70" s="3">
        <v>1</v>
      </c>
      <c r="D70" s="3">
        <v>0</v>
      </c>
      <c r="E70" s="3">
        <v>2</v>
      </c>
      <c r="F70" s="3">
        <v>1</v>
      </c>
      <c r="G70" s="3">
        <v>2</v>
      </c>
      <c r="H70" s="3">
        <v>91</v>
      </c>
      <c r="I70" s="3" t="s">
        <v>297</v>
      </c>
      <c r="J70" s="3">
        <v>98</v>
      </c>
      <c r="K70" s="3">
        <v>4</v>
      </c>
      <c r="L70" s="3">
        <v>1</v>
      </c>
      <c r="M70" s="3">
        <v>2</v>
      </c>
      <c r="N70" s="3">
        <v>1</v>
      </c>
      <c r="O70" s="3">
        <v>0</v>
      </c>
      <c r="P70" s="3">
        <v>0.002423</v>
      </c>
      <c r="Q70" s="9">
        <v>0</v>
      </c>
      <c r="R70" s="9">
        <v>0</v>
      </c>
      <c r="S70" s="7">
        <v>0</v>
      </c>
      <c r="T70" s="9">
        <v>0.3</v>
      </c>
      <c r="U70" s="9">
        <v>0</v>
      </c>
      <c r="V70" s="9">
        <v>0</v>
      </c>
      <c r="W70" s="9">
        <v>7.2</v>
      </c>
      <c r="X70" s="9">
        <v>0</v>
      </c>
      <c r="Y70" s="9">
        <v>37.8</v>
      </c>
      <c r="Z70" s="9">
        <v>0</v>
      </c>
      <c r="AA70" s="7">
        <v>0</v>
      </c>
      <c r="AB70" s="7">
        <f t="shared" si="0"/>
        <v>0</v>
      </c>
      <c r="AC70" s="9">
        <v>0</v>
      </c>
      <c r="AD70" s="9">
        <v>0</v>
      </c>
      <c r="AE70" s="9">
        <v>0</v>
      </c>
      <c r="AF70" s="9">
        <v>0.1</v>
      </c>
      <c r="AG70" s="9">
        <v>0</v>
      </c>
      <c r="AH70" s="9">
        <v>0</v>
      </c>
      <c r="AI70" s="9">
        <v>2.3</v>
      </c>
      <c r="AJ70" s="9">
        <v>7.6</v>
      </c>
      <c r="AK70" s="9">
        <v>7.6</v>
      </c>
      <c r="AL70" s="9">
        <v>-30.1</v>
      </c>
      <c r="AM70" s="9">
        <v>7.6</v>
      </c>
      <c r="AN70" s="9">
        <v>7.5</v>
      </c>
      <c r="AO70" s="9">
        <v>7.6</v>
      </c>
      <c r="AP70" s="9"/>
      <c r="AQ70" s="71">
        <f t="shared" si="1"/>
        <v>0</v>
      </c>
      <c r="AR70" s="71">
        <f t="shared" si="2"/>
        <v>0</v>
      </c>
      <c r="AS70" s="71">
        <f t="shared" si="3"/>
        <v>0</v>
      </c>
      <c r="AT70" s="71">
        <f t="shared" si="4"/>
        <v>0.0007268999999999999</v>
      </c>
      <c r="AU70" s="71">
        <f t="shared" si="5"/>
        <v>0</v>
      </c>
      <c r="AV70" s="71">
        <f t="shared" si="6"/>
        <v>0</v>
      </c>
      <c r="AW70" s="71">
        <f t="shared" si="7"/>
        <v>0.0174456</v>
      </c>
      <c r="AX70" s="71">
        <f t="shared" si="8"/>
        <v>0</v>
      </c>
      <c r="AY70" s="71">
        <f t="shared" si="9"/>
        <v>0.09158939999999999</v>
      </c>
      <c r="AZ70" s="71">
        <f t="shared" si="10"/>
        <v>0</v>
      </c>
      <c r="BA70" s="71">
        <f t="shared" si="11"/>
        <v>0</v>
      </c>
      <c r="BB70" s="71">
        <f t="shared" si="12"/>
        <v>0</v>
      </c>
      <c r="BC70" s="71">
        <f t="shared" si="13"/>
        <v>0</v>
      </c>
      <c r="BD70" s="71">
        <f t="shared" si="14"/>
        <v>0</v>
      </c>
      <c r="BE70" s="71">
        <f t="shared" si="15"/>
        <v>0</v>
      </c>
      <c r="BF70" s="71">
        <f t="shared" si="16"/>
        <v>0.00024229999999999998</v>
      </c>
      <c r="BG70" s="71">
        <f t="shared" si="17"/>
        <v>0</v>
      </c>
      <c r="BH70" s="71">
        <f t="shared" si="18"/>
        <v>0</v>
      </c>
      <c r="BI70" s="71">
        <f t="shared" si="19"/>
        <v>0.0055728999999999996</v>
      </c>
      <c r="BJ70" s="71">
        <f t="shared" si="20"/>
        <v>0.0184148</v>
      </c>
      <c r="BK70" s="71">
        <f t="shared" si="21"/>
        <v>0.0184148</v>
      </c>
      <c r="BL70" s="71">
        <f t="shared" si="22"/>
        <v>-0.07293229999999999</v>
      </c>
      <c r="BM70" s="71">
        <f t="shared" si="23"/>
        <v>0.0184148</v>
      </c>
      <c r="BN70" s="71">
        <f t="shared" si="24"/>
        <v>0.018172499999999998</v>
      </c>
      <c r="BO70" s="71">
        <f t="shared" si="25"/>
        <v>0.0184148</v>
      </c>
    </row>
    <row r="71" spans="1:67" ht="12">
      <c r="A71" s="3">
        <v>13036</v>
      </c>
      <c r="B71" s="3">
        <v>9</v>
      </c>
      <c r="C71" s="3">
        <v>0</v>
      </c>
      <c r="D71" s="3">
        <v>1</v>
      </c>
      <c r="E71" s="3">
        <v>1</v>
      </c>
      <c r="F71" s="3">
        <v>0</v>
      </c>
      <c r="G71" s="3">
        <v>3</v>
      </c>
      <c r="H71" s="3">
        <v>81</v>
      </c>
      <c r="I71" s="3" t="s">
        <v>620</v>
      </c>
      <c r="J71" s="3">
        <v>66</v>
      </c>
      <c r="K71" s="3">
        <v>3</v>
      </c>
      <c r="L71" s="3">
        <v>1</v>
      </c>
      <c r="M71" s="3">
        <v>2</v>
      </c>
      <c r="N71" s="3">
        <v>2</v>
      </c>
      <c r="O71" s="3">
        <v>0</v>
      </c>
      <c r="P71" s="3">
        <v>0.000716</v>
      </c>
      <c r="Q71" s="9">
        <v>0</v>
      </c>
      <c r="R71" s="9">
        <v>0</v>
      </c>
      <c r="S71" s="7">
        <v>0</v>
      </c>
      <c r="T71" s="9">
        <v>34.1</v>
      </c>
      <c r="U71" s="9">
        <v>10.7</v>
      </c>
      <c r="V71" s="9">
        <v>0</v>
      </c>
      <c r="W71" s="9">
        <v>15.1</v>
      </c>
      <c r="X71" s="9">
        <v>0</v>
      </c>
      <c r="Y71" s="9">
        <v>0</v>
      </c>
      <c r="Z71" s="9">
        <v>347.7</v>
      </c>
      <c r="AA71" s="7">
        <v>1</v>
      </c>
      <c r="AB71" s="7">
        <f t="shared" si="0"/>
        <v>1</v>
      </c>
      <c r="AC71" s="9">
        <v>0</v>
      </c>
      <c r="AD71" s="9">
        <v>0</v>
      </c>
      <c r="AE71" s="9">
        <v>26.3</v>
      </c>
      <c r="AF71" s="9">
        <v>4.3</v>
      </c>
      <c r="AG71" s="9">
        <v>3.5</v>
      </c>
      <c r="AH71" s="9">
        <v>10.7</v>
      </c>
      <c r="AI71" s="9">
        <v>3.5</v>
      </c>
      <c r="AJ71" s="9">
        <v>60</v>
      </c>
      <c r="AK71" s="9">
        <v>407.7</v>
      </c>
      <c r="AL71" s="9">
        <v>407.7</v>
      </c>
      <c r="AM71" s="9">
        <v>407.7</v>
      </c>
      <c r="AN71" s="9">
        <v>59.9</v>
      </c>
      <c r="AO71" s="9">
        <v>60</v>
      </c>
      <c r="AP71" s="9"/>
      <c r="AQ71" s="71">
        <f t="shared" si="1"/>
        <v>0</v>
      </c>
      <c r="AR71" s="71">
        <f t="shared" si="2"/>
        <v>0</v>
      </c>
      <c r="AS71" s="71">
        <f t="shared" si="3"/>
        <v>0</v>
      </c>
      <c r="AT71" s="71">
        <f t="shared" si="4"/>
        <v>0.0244156</v>
      </c>
      <c r="AU71" s="71">
        <f t="shared" si="5"/>
        <v>0.007661199999999999</v>
      </c>
      <c r="AV71" s="71">
        <f t="shared" si="6"/>
        <v>0</v>
      </c>
      <c r="AW71" s="71">
        <f t="shared" si="7"/>
        <v>0.0108116</v>
      </c>
      <c r="AX71" s="71">
        <f t="shared" si="8"/>
        <v>0</v>
      </c>
      <c r="AY71" s="71">
        <f t="shared" si="9"/>
        <v>0</v>
      </c>
      <c r="AZ71" s="71">
        <f t="shared" si="10"/>
        <v>0.24895319999999999</v>
      </c>
      <c r="BA71" s="71">
        <f t="shared" si="11"/>
        <v>0.000716</v>
      </c>
      <c r="BB71" s="71">
        <f t="shared" si="12"/>
        <v>0.000716</v>
      </c>
      <c r="BC71" s="71">
        <f t="shared" si="13"/>
        <v>0</v>
      </c>
      <c r="BD71" s="71">
        <f t="shared" si="14"/>
        <v>0</v>
      </c>
      <c r="BE71" s="71">
        <f t="shared" si="15"/>
        <v>0.018830799999999998</v>
      </c>
      <c r="BF71" s="71">
        <f t="shared" si="16"/>
        <v>0.0030787999999999996</v>
      </c>
      <c r="BG71" s="71">
        <f t="shared" si="17"/>
        <v>0.002506</v>
      </c>
      <c r="BH71" s="71">
        <f t="shared" si="18"/>
        <v>0.007661199999999999</v>
      </c>
      <c r="BI71" s="71">
        <f t="shared" si="19"/>
        <v>0.002506</v>
      </c>
      <c r="BJ71" s="71">
        <f t="shared" si="20"/>
        <v>0.04296</v>
      </c>
      <c r="BK71" s="71">
        <f t="shared" si="21"/>
        <v>0.2919132</v>
      </c>
      <c r="BL71" s="71">
        <f t="shared" si="22"/>
        <v>0.2919132</v>
      </c>
      <c r="BM71" s="71">
        <f t="shared" si="23"/>
        <v>0.2919132</v>
      </c>
      <c r="BN71" s="71">
        <f t="shared" si="24"/>
        <v>0.04288839999999999</v>
      </c>
      <c r="BO71" s="71">
        <f t="shared" si="25"/>
        <v>0.04296</v>
      </c>
    </row>
    <row r="72" spans="1:67" ht="12">
      <c r="A72" s="3">
        <v>13037</v>
      </c>
      <c r="B72" s="3">
        <v>9</v>
      </c>
      <c r="C72" s="3">
        <v>0</v>
      </c>
      <c r="D72" s="3">
        <v>1</v>
      </c>
      <c r="E72" s="3">
        <v>2</v>
      </c>
      <c r="F72" s="3">
        <v>1</v>
      </c>
      <c r="G72" s="3">
        <v>3</v>
      </c>
      <c r="H72" s="3">
        <v>91</v>
      </c>
      <c r="I72" s="3" t="s">
        <v>297</v>
      </c>
      <c r="J72" s="3">
        <v>98</v>
      </c>
      <c r="K72" s="3">
        <v>4</v>
      </c>
      <c r="L72" s="3">
        <v>1</v>
      </c>
      <c r="M72" s="3">
        <v>1</v>
      </c>
      <c r="N72" s="3">
        <v>2</v>
      </c>
      <c r="O72" s="3">
        <v>0</v>
      </c>
      <c r="P72" s="3">
        <v>0.000716</v>
      </c>
      <c r="Q72" s="9">
        <v>28.5</v>
      </c>
      <c r="R72" s="9">
        <v>0</v>
      </c>
      <c r="S72" s="7">
        <v>0</v>
      </c>
      <c r="T72" s="9">
        <v>0.8</v>
      </c>
      <c r="U72" s="9">
        <v>0.7</v>
      </c>
      <c r="V72" s="9">
        <v>0</v>
      </c>
      <c r="W72" s="9">
        <v>5.5</v>
      </c>
      <c r="X72" s="9">
        <v>0</v>
      </c>
      <c r="Y72" s="9">
        <v>3.1</v>
      </c>
      <c r="Z72" s="9">
        <v>0</v>
      </c>
      <c r="AA72" s="7">
        <v>0</v>
      </c>
      <c r="AB72" s="7">
        <f aca="true" t="shared" si="26" ref="AB72:AB135">D72*AA72</f>
        <v>0</v>
      </c>
      <c r="AC72" s="9">
        <v>3.5</v>
      </c>
      <c r="AD72" s="9">
        <v>0</v>
      </c>
      <c r="AE72" s="9">
        <v>0.5</v>
      </c>
      <c r="AF72" s="9">
        <v>0.2</v>
      </c>
      <c r="AG72" s="9">
        <v>0</v>
      </c>
      <c r="AH72" s="9">
        <v>0</v>
      </c>
      <c r="AI72" s="9">
        <v>3.2</v>
      </c>
      <c r="AJ72" s="9">
        <v>35.9</v>
      </c>
      <c r="AK72" s="9">
        <v>7.4</v>
      </c>
      <c r="AL72" s="9">
        <v>32.8</v>
      </c>
      <c r="AM72" s="9">
        <v>35.9</v>
      </c>
      <c r="AN72" s="9">
        <v>7</v>
      </c>
      <c r="AO72" s="9">
        <v>7.4</v>
      </c>
      <c r="AP72" s="9"/>
      <c r="AQ72" s="71">
        <f aca="true" t="shared" si="27" ref="AQ72:AQ135">$P72*Q72</f>
        <v>0.020405999999999997</v>
      </c>
      <c r="AR72" s="71">
        <f aca="true" t="shared" si="28" ref="AR72:AR135">$P72*R72</f>
        <v>0</v>
      </c>
      <c r="AS72" s="71">
        <f aca="true" t="shared" si="29" ref="AS72:AS135">$P72*S72</f>
        <v>0</v>
      </c>
      <c r="AT72" s="71">
        <f aca="true" t="shared" si="30" ref="AT72:AT135">$P72*T72</f>
        <v>0.0005727999999999999</v>
      </c>
      <c r="AU72" s="71">
        <f aca="true" t="shared" si="31" ref="AU72:AU135">$P72*U72</f>
        <v>0.0005011999999999999</v>
      </c>
      <c r="AV72" s="71">
        <f aca="true" t="shared" si="32" ref="AV72:AV135">$P72*V72</f>
        <v>0</v>
      </c>
      <c r="AW72" s="71">
        <f aca="true" t="shared" si="33" ref="AW72:AW135">$P72*W72</f>
        <v>0.003938</v>
      </c>
      <c r="AX72" s="71">
        <f aca="true" t="shared" si="34" ref="AX72:AX135">$P72*X72</f>
        <v>0</v>
      </c>
      <c r="AY72" s="71">
        <f aca="true" t="shared" si="35" ref="AY72:AY135">$P72*Y72</f>
        <v>0.0022196</v>
      </c>
      <c r="AZ72" s="71">
        <f aca="true" t="shared" si="36" ref="AZ72:AZ135">$P72*Z72</f>
        <v>0</v>
      </c>
      <c r="BA72" s="71">
        <f aca="true" t="shared" si="37" ref="BA72:BA135">$P72*AA72</f>
        <v>0</v>
      </c>
      <c r="BB72" s="71">
        <f aca="true" t="shared" si="38" ref="BB72:BB135">$P72*AB72</f>
        <v>0</v>
      </c>
      <c r="BC72" s="71">
        <f aca="true" t="shared" si="39" ref="BC72:BC135">$P72*AC72</f>
        <v>0.002506</v>
      </c>
      <c r="BD72" s="71">
        <f aca="true" t="shared" si="40" ref="BD72:BD135">$P72*AD72</f>
        <v>0</v>
      </c>
      <c r="BE72" s="71">
        <f aca="true" t="shared" si="41" ref="BE72:BE135">$P72*AE72</f>
        <v>0.000358</v>
      </c>
      <c r="BF72" s="71">
        <f aca="true" t="shared" si="42" ref="BF72:BF135">$P72*AF72</f>
        <v>0.00014319999999999998</v>
      </c>
      <c r="BG72" s="71">
        <f aca="true" t="shared" si="43" ref="BG72:BG135">$P72*AG72</f>
        <v>0</v>
      </c>
      <c r="BH72" s="71">
        <f aca="true" t="shared" si="44" ref="BH72:BH135">$P72*AH72</f>
        <v>0</v>
      </c>
      <c r="BI72" s="71">
        <f aca="true" t="shared" si="45" ref="BI72:BI135">$P72*AI72</f>
        <v>0.0022911999999999997</v>
      </c>
      <c r="BJ72" s="71">
        <f aca="true" t="shared" si="46" ref="BJ72:BJ135">$P72*AJ72</f>
        <v>0.0257044</v>
      </c>
      <c r="BK72" s="71">
        <f aca="true" t="shared" si="47" ref="BK72:BK135">$P72*AK72</f>
        <v>0.0052984</v>
      </c>
      <c r="BL72" s="71">
        <f aca="true" t="shared" si="48" ref="BL72:BL135">$P72*AL72</f>
        <v>0.023484799999999997</v>
      </c>
      <c r="BM72" s="71">
        <f aca="true" t="shared" si="49" ref="BM72:BM135">$P72*AM72</f>
        <v>0.0257044</v>
      </c>
      <c r="BN72" s="71">
        <f aca="true" t="shared" si="50" ref="BN72:BN135">$P72*AN72</f>
        <v>0.005012</v>
      </c>
      <c r="BO72" s="71">
        <f aca="true" t="shared" si="51" ref="BO72:BO135">$P72*AO72</f>
        <v>0.0052984</v>
      </c>
    </row>
    <row r="73" spans="1:67" ht="12">
      <c r="A73" s="3">
        <v>13038</v>
      </c>
      <c r="B73" s="3">
        <v>2</v>
      </c>
      <c r="C73" s="3">
        <v>0</v>
      </c>
      <c r="D73" s="3">
        <v>0</v>
      </c>
      <c r="E73" s="3">
        <v>1</v>
      </c>
      <c r="F73" s="3">
        <v>0</v>
      </c>
      <c r="G73" s="3">
        <v>2</v>
      </c>
      <c r="H73" s="3">
        <v>30</v>
      </c>
      <c r="I73" s="3" t="s">
        <v>432</v>
      </c>
      <c r="J73" s="3">
        <v>30</v>
      </c>
      <c r="K73" s="3">
        <v>1</v>
      </c>
      <c r="L73" s="3">
        <v>1</v>
      </c>
      <c r="M73" s="3">
        <v>1</v>
      </c>
      <c r="N73" s="3">
        <v>2</v>
      </c>
      <c r="O73" s="3">
        <v>0</v>
      </c>
      <c r="P73" s="3">
        <v>0.002423</v>
      </c>
      <c r="Q73" s="9">
        <v>0</v>
      </c>
      <c r="R73" s="9">
        <v>31.7</v>
      </c>
      <c r="S73" s="7">
        <v>1</v>
      </c>
      <c r="T73" s="9">
        <v>103.5</v>
      </c>
      <c r="U73" s="9">
        <v>14.9</v>
      </c>
      <c r="V73" s="9">
        <v>29.6</v>
      </c>
      <c r="W73" s="9">
        <v>42.9</v>
      </c>
      <c r="X73" s="9">
        <v>1.5</v>
      </c>
      <c r="Y73" s="9">
        <v>227.6</v>
      </c>
      <c r="Z73" s="9">
        <v>34.5</v>
      </c>
      <c r="AA73" s="7">
        <v>1</v>
      </c>
      <c r="AB73" s="7">
        <f t="shared" si="26"/>
        <v>0</v>
      </c>
      <c r="AC73" s="9">
        <v>0</v>
      </c>
      <c r="AD73" s="9">
        <v>0</v>
      </c>
      <c r="AE73" s="9">
        <v>66</v>
      </c>
      <c r="AF73" s="9">
        <v>35.4</v>
      </c>
      <c r="AG73" s="9">
        <v>2</v>
      </c>
      <c r="AH73" s="9">
        <v>14.9</v>
      </c>
      <c r="AI73" s="9">
        <v>3.7</v>
      </c>
      <c r="AJ73" s="9">
        <v>226.6</v>
      </c>
      <c r="AK73" s="9">
        <v>261.2</v>
      </c>
      <c r="AL73" s="9">
        <v>33.5</v>
      </c>
      <c r="AM73" s="9">
        <v>261.2</v>
      </c>
      <c r="AN73" s="9">
        <v>224.1</v>
      </c>
      <c r="AO73" s="9">
        <v>226.6</v>
      </c>
      <c r="AP73" s="9"/>
      <c r="AQ73" s="71">
        <f t="shared" si="27"/>
        <v>0</v>
      </c>
      <c r="AR73" s="71">
        <f t="shared" si="28"/>
        <v>0.07680909999999999</v>
      </c>
      <c r="AS73" s="71">
        <f t="shared" si="29"/>
        <v>0.002423</v>
      </c>
      <c r="AT73" s="71">
        <f t="shared" si="30"/>
        <v>0.25078049999999996</v>
      </c>
      <c r="AU73" s="71">
        <f t="shared" si="31"/>
        <v>0.036102699999999995</v>
      </c>
      <c r="AV73" s="71">
        <f t="shared" si="32"/>
        <v>0.0717208</v>
      </c>
      <c r="AW73" s="71">
        <f t="shared" si="33"/>
        <v>0.10394669999999999</v>
      </c>
      <c r="AX73" s="71">
        <f t="shared" si="34"/>
        <v>0.0036344999999999997</v>
      </c>
      <c r="AY73" s="71">
        <f t="shared" si="35"/>
        <v>0.5514747999999999</v>
      </c>
      <c r="AZ73" s="71">
        <f t="shared" si="36"/>
        <v>0.08359349999999999</v>
      </c>
      <c r="BA73" s="71">
        <f t="shared" si="37"/>
        <v>0.002423</v>
      </c>
      <c r="BB73" s="71">
        <f t="shared" si="38"/>
        <v>0</v>
      </c>
      <c r="BC73" s="71">
        <f t="shared" si="39"/>
        <v>0</v>
      </c>
      <c r="BD73" s="71">
        <f t="shared" si="40"/>
        <v>0</v>
      </c>
      <c r="BE73" s="71">
        <f t="shared" si="41"/>
        <v>0.15991799999999998</v>
      </c>
      <c r="BF73" s="71">
        <f t="shared" si="42"/>
        <v>0.0857742</v>
      </c>
      <c r="BG73" s="71">
        <f t="shared" si="43"/>
        <v>0.004846</v>
      </c>
      <c r="BH73" s="71">
        <f t="shared" si="44"/>
        <v>0.036102699999999995</v>
      </c>
      <c r="BI73" s="71">
        <f t="shared" si="45"/>
        <v>0.0089651</v>
      </c>
      <c r="BJ73" s="71">
        <f t="shared" si="46"/>
        <v>0.5490518</v>
      </c>
      <c r="BK73" s="71">
        <f t="shared" si="47"/>
        <v>0.6328875999999999</v>
      </c>
      <c r="BL73" s="71">
        <f t="shared" si="48"/>
        <v>0.08117049999999999</v>
      </c>
      <c r="BM73" s="71">
        <f t="shared" si="49"/>
        <v>0.6328875999999999</v>
      </c>
      <c r="BN73" s="71">
        <f t="shared" si="50"/>
        <v>0.5429942999999999</v>
      </c>
      <c r="BO73" s="71">
        <f t="shared" si="51"/>
        <v>0.5490518</v>
      </c>
    </row>
    <row r="74" spans="1:67" ht="12">
      <c r="A74" s="3">
        <v>13039</v>
      </c>
      <c r="B74" s="3">
        <v>2</v>
      </c>
      <c r="C74" s="3">
        <v>0</v>
      </c>
      <c r="D74" s="3">
        <v>0</v>
      </c>
      <c r="E74" s="3">
        <v>1</v>
      </c>
      <c r="F74" s="3">
        <v>0</v>
      </c>
      <c r="G74" s="3">
        <v>3</v>
      </c>
      <c r="H74" s="3">
        <v>40</v>
      </c>
      <c r="I74" s="3" t="s">
        <v>695</v>
      </c>
      <c r="J74" s="3">
        <v>83</v>
      </c>
      <c r="K74" s="3">
        <v>1</v>
      </c>
      <c r="L74" s="3">
        <v>1</v>
      </c>
      <c r="M74" s="3">
        <v>2</v>
      </c>
      <c r="N74" s="3">
        <v>2</v>
      </c>
      <c r="O74" s="3">
        <v>0</v>
      </c>
      <c r="P74" s="3">
        <v>0.000716</v>
      </c>
      <c r="Q74" s="9">
        <v>1.1</v>
      </c>
      <c r="R74" s="9">
        <v>0</v>
      </c>
      <c r="S74" s="7">
        <v>0</v>
      </c>
      <c r="T74" s="9">
        <v>53.5</v>
      </c>
      <c r="U74" s="9">
        <v>8.8</v>
      </c>
      <c r="V74" s="9">
        <v>0</v>
      </c>
      <c r="W74" s="9">
        <v>25.2</v>
      </c>
      <c r="X74" s="9">
        <v>0</v>
      </c>
      <c r="Y74" s="9">
        <v>78.4</v>
      </c>
      <c r="Z74" s="9">
        <v>59.3</v>
      </c>
      <c r="AA74" s="7">
        <v>1</v>
      </c>
      <c r="AB74" s="7">
        <f t="shared" si="26"/>
        <v>0</v>
      </c>
      <c r="AC74" s="9">
        <v>1.1</v>
      </c>
      <c r="AD74" s="9">
        <v>0</v>
      </c>
      <c r="AE74" s="9">
        <v>32</v>
      </c>
      <c r="AF74" s="9">
        <v>17.1</v>
      </c>
      <c r="AG74" s="9">
        <v>0</v>
      </c>
      <c r="AH74" s="9">
        <v>8.8</v>
      </c>
      <c r="AI74" s="9">
        <v>2.3</v>
      </c>
      <c r="AJ74" s="9">
        <v>88.8</v>
      </c>
      <c r="AK74" s="9">
        <v>147</v>
      </c>
      <c r="AL74" s="9">
        <v>69.7</v>
      </c>
      <c r="AM74" s="9">
        <v>148.1</v>
      </c>
      <c r="AN74" s="9">
        <v>87.5</v>
      </c>
      <c r="AO74" s="9">
        <v>87.7</v>
      </c>
      <c r="AP74" s="9"/>
      <c r="AQ74" s="71">
        <f t="shared" si="27"/>
        <v>0.0007876</v>
      </c>
      <c r="AR74" s="71">
        <f t="shared" si="28"/>
        <v>0</v>
      </c>
      <c r="AS74" s="71">
        <f t="shared" si="29"/>
        <v>0</v>
      </c>
      <c r="AT74" s="71">
        <f t="shared" si="30"/>
        <v>0.038306</v>
      </c>
      <c r="AU74" s="71">
        <f t="shared" si="31"/>
        <v>0.0063008</v>
      </c>
      <c r="AV74" s="71">
        <f t="shared" si="32"/>
        <v>0</v>
      </c>
      <c r="AW74" s="71">
        <f t="shared" si="33"/>
        <v>0.0180432</v>
      </c>
      <c r="AX74" s="71">
        <f t="shared" si="34"/>
        <v>0</v>
      </c>
      <c r="AY74" s="71">
        <f t="shared" si="35"/>
        <v>0.0561344</v>
      </c>
      <c r="AZ74" s="71">
        <f t="shared" si="36"/>
        <v>0.0424588</v>
      </c>
      <c r="BA74" s="71">
        <f t="shared" si="37"/>
        <v>0.000716</v>
      </c>
      <c r="BB74" s="71">
        <f t="shared" si="38"/>
        <v>0</v>
      </c>
      <c r="BC74" s="71">
        <f t="shared" si="39"/>
        <v>0.0007876</v>
      </c>
      <c r="BD74" s="71">
        <f t="shared" si="40"/>
        <v>0</v>
      </c>
      <c r="BE74" s="71">
        <f t="shared" si="41"/>
        <v>0.022912</v>
      </c>
      <c r="BF74" s="71">
        <f t="shared" si="42"/>
        <v>0.0122436</v>
      </c>
      <c r="BG74" s="71">
        <f t="shared" si="43"/>
        <v>0</v>
      </c>
      <c r="BH74" s="71">
        <f t="shared" si="44"/>
        <v>0.0063008</v>
      </c>
      <c r="BI74" s="71">
        <f t="shared" si="45"/>
        <v>0.0016467999999999997</v>
      </c>
      <c r="BJ74" s="71">
        <f t="shared" si="46"/>
        <v>0.06358079999999999</v>
      </c>
      <c r="BK74" s="71">
        <f t="shared" si="47"/>
        <v>0.105252</v>
      </c>
      <c r="BL74" s="71">
        <f t="shared" si="48"/>
        <v>0.0499052</v>
      </c>
      <c r="BM74" s="71">
        <f t="shared" si="49"/>
        <v>0.10603959999999998</v>
      </c>
      <c r="BN74" s="71">
        <f t="shared" si="50"/>
        <v>0.06265</v>
      </c>
      <c r="BO74" s="71">
        <f t="shared" si="51"/>
        <v>0.0627932</v>
      </c>
    </row>
    <row r="75" spans="1:67" ht="12">
      <c r="A75" s="3">
        <v>13040</v>
      </c>
      <c r="B75" s="3">
        <v>1</v>
      </c>
      <c r="C75" s="3">
        <v>1</v>
      </c>
      <c r="D75" s="3">
        <v>0</v>
      </c>
      <c r="E75" s="3">
        <v>2</v>
      </c>
      <c r="F75" s="3">
        <v>1</v>
      </c>
      <c r="G75" s="3">
        <v>2</v>
      </c>
      <c r="H75" s="3">
        <v>30</v>
      </c>
      <c r="I75" s="3" t="s">
        <v>432</v>
      </c>
      <c r="J75" s="3">
        <v>30</v>
      </c>
      <c r="K75" s="3">
        <v>1</v>
      </c>
      <c r="L75" s="3">
        <v>1</v>
      </c>
      <c r="M75" s="3">
        <v>2</v>
      </c>
      <c r="N75" s="3">
        <v>2</v>
      </c>
      <c r="O75" s="3">
        <v>0</v>
      </c>
      <c r="P75" s="3">
        <v>0.002423</v>
      </c>
      <c r="Q75" s="9">
        <v>23.4</v>
      </c>
      <c r="R75" s="9">
        <v>0</v>
      </c>
      <c r="S75" s="7">
        <v>0</v>
      </c>
      <c r="T75" s="9">
        <v>3.7</v>
      </c>
      <c r="U75" s="9">
        <v>0</v>
      </c>
      <c r="V75" s="9">
        <v>335.6</v>
      </c>
      <c r="W75" s="9">
        <v>63.6</v>
      </c>
      <c r="X75" s="9">
        <v>0</v>
      </c>
      <c r="Y75" s="9">
        <v>238.6</v>
      </c>
      <c r="Z75" s="9">
        <v>286.9</v>
      </c>
      <c r="AA75" s="7">
        <v>1</v>
      </c>
      <c r="AB75" s="7">
        <f t="shared" si="26"/>
        <v>0</v>
      </c>
      <c r="AC75" s="9">
        <v>23.4</v>
      </c>
      <c r="AD75" s="9">
        <v>0</v>
      </c>
      <c r="AE75" s="9">
        <v>0</v>
      </c>
      <c r="AF75" s="9">
        <v>1.9</v>
      </c>
      <c r="AG75" s="9">
        <v>1.7</v>
      </c>
      <c r="AH75" s="9">
        <v>0</v>
      </c>
      <c r="AI75" s="9">
        <v>5.4</v>
      </c>
      <c r="AJ75" s="9">
        <v>426.5</v>
      </c>
      <c r="AK75" s="9">
        <v>690.1</v>
      </c>
      <c r="AL75" s="9">
        <v>474.9</v>
      </c>
      <c r="AM75" s="9">
        <v>713.5</v>
      </c>
      <c r="AN75" s="9">
        <v>402.9</v>
      </c>
      <c r="AO75" s="9">
        <v>403.1</v>
      </c>
      <c r="AP75" s="9"/>
      <c r="AQ75" s="71">
        <f t="shared" si="27"/>
        <v>0.05669819999999999</v>
      </c>
      <c r="AR75" s="71">
        <f t="shared" si="28"/>
        <v>0</v>
      </c>
      <c r="AS75" s="71">
        <f t="shared" si="29"/>
        <v>0</v>
      </c>
      <c r="AT75" s="71">
        <f t="shared" si="30"/>
        <v>0.0089651</v>
      </c>
      <c r="AU75" s="71">
        <f t="shared" si="31"/>
        <v>0</v>
      </c>
      <c r="AV75" s="71">
        <f t="shared" si="32"/>
        <v>0.8131588</v>
      </c>
      <c r="AW75" s="71">
        <f t="shared" si="33"/>
        <v>0.15410279999999998</v>
      </c>
      <c r="AX75" s="71">
        <f t="shared" si="34"/>
        <v>0</v>
      </c>
      <c r="AY75" s="71">
        <f t="shared" si="35"/>
        <v>0.5781278</v>
      </c>
      <c r="AZ75" s="71">
        <f t="shared" si="36"/>
        <v>0.6951586999999999</v>
      </c>
      <c r="BA75" s="71">
        <f t="shared" si="37"/>
        <v>0.002423</v>
      </c>
      <c r="BB75" s="71">
        <f t="shared" si="38"/>
        <v>0</v>
      </c>
      <c r="BC75" s="71">
        <f t="shared" si="39"/>
        <v>0.05669819999999999</v>
      </c>
      <c r="BD75" s="71">
        <f t="shared" si="40"/>
        <v>0</v>
      </c>
      <c r="BE75" s="71">
        <f t="shared" si="41"/>
        <v>0</v>
      </c>
      <c r="BF75" s="71">
        <f t="shared" si="42"/>
        <v>0.0046037</v>
      </c>
      <c r="BG75" s="71">
        <f t="shared" si="43"/>
        <v>0.0041191</v>
      </c>
      <c r="BH75" s="71">
        <f t="shared" si="44"/>
        <v>0</v>
      </c>
      <c r="BI75" s="71">
        <f t="shared" si="45"/>
        <v>0.013084199999999999</v>
      </c>
      <c r="BJ75" s="71">
        <f t="shared" si="46"/>
        <v>1.0334094999999999</v>
      </c>
      <c r="BK75" s="71">
        <f t="shared" si="47"/>
        <v>1.6721123</v>
      </c>
      <c r="BL75" s="71">
        <f t="shared" si="48"/>
        <v>1.1506827</v>
      </c>
      <c r="BM75" s="71">
        <f t="shared" si="49"/>
        <v>1.7288104999999998</v>
      </c>
      <c r="BN75" s="71">
        <f t="shared" si="50"/>
        <v>0.9762266999999999</v>
      </c>
      <c r="BO75" s="71">
        <f t="shared" si="51"/>
        <v>0.9767113</v>
      </c>
    </row>
    <row r="76" spans="1:67" ht="12">
      <c r="A76" s="3">
        <v>13041</v>
      </c>
      <c r="B76" s="3">
        <v>1</v>
      </c>
      <c r="C76" s="3">
        <v>1</v>
      </c>
      <c r="D76" s="3">
        <v>0</v>
      </c>
      <c r="E76" s="3">
        <v>1</v>
      </c>
      <c r="F76" s="3">
        <v>0</v>
      </c>
      <c r="G76" s="3">
        <v>3</v>
      </c>
      <c r="H76" s="3">
        <v>75</v>
      </c>
      <c r="I76" s="3" t="s">
        <v>382</v>
      </c>
      <c r="J76" s="3">
        <v>69</v>
      </c>
      <c r="K76" s="3">
        <v>1</v>
      </c>
      <c r="L76" s="3">
        <v>1</v>
      </c>
      <c r="M76" s="3">
        <v>2</v>
      </c>
      <c r="N76" s="3">
        <v>2</v>
      </c>
      <c r="O76" s="3">
        <v>0</v>
      </c>
      <c r="P76" s="3">
        <v>0.000716</v>
      </c>
      <c r="Q76" s="9">
        <v>35.1</v>
      </c>
      <c r="R76" s="9">
        <v>0</v>
      </c>
      <c r="S76" s="7">
        <v>0</v>
      </c>
      <c r="T76" s="9">
        <v>1.4</v>
      </c>
      <c r="U76" s="9">
        <v>0</v>
      </c>
      <c r="V76" s="9">
        <v>0</v>
      </c>
      <c r="W76" s="9">
        <v>40.6</v>
      </c>
      <c r="X76" s="9">
        <v>5.8</v>
      </c>
      <c r="Y76" s="9">
        <v>75.8</v>
      </c>
      <c r="Z76" s="9">
        <v>299.8</v>
      </c>
      <c r="AA76" s="7">
        <v>1</v>
      </c>
      <c r="AB76" s="7">
        <f t="shared" si="26"/>
        <v>0</v>
      </c>
      <c r="AC76" s="9">
        <v>3.8</v>
      </c>
      <c r="AD76" s="9">
        <v>0</v>
      </c>
      <c r="AE76" s="9">
        <v>0</v>
      </c>
      <c r="AF76" s="9">
        <v>0.2</v>
      </c>
      <c r="AG76" s="9">
        <v>0</v>
      </c>
      <c r="AH76" s="9">
        <v>0</v>
      </c>
      <c r="AI76" s="9">
        <v>8.2</v>
      </c>
      <c r="AJ76" s="9">
        <v>83</v>
      </c>
      <c r="AK76" s="9">
        <v>347.8</v>
      </c>
      <c r="AL76" s="9">
        <v>307</v>
      </c>
      <c r="AM76" s="9">
        <v>382.9</v>
      </c>
      <c r="AN76" s="9">
        <v>47.8</v>
      </c>
      <c r="AO76" s="9">
        <v>47.9</v>
      </c>
      <c r="AP76" s="9"/>
      <c r="AQ76" s="71">
        <f t="shared" si="27"/>
        <v>0.0251316</v>
      </c>
      <c r="AR76" s="71">
        <f t="shared" si="28"/>
        <v>0</v>
      </c>
      <c r="AS76" s="71">
        <f t="shared" si="29"/>
        <v>0</v>
      </c>
      <c r="AT76" s="71">
        <f t="shared" si="30"/>
        <v>0.0010023999999999999</v>
      </c>
      <c r="AU76" s="71">
        <f t="shared" si="31"/>
        <v>0</v>
      </c>
      <c r="AV76" s="71">
        <f t="shared" si="32"/>
        <v>0</v>
      </c>
      <c r="AW76" s="71">
        <f t="shared" si="33"/>
        <v>0.029069599999999998</v>
      </c>
      <c r="AX76" s="71">
        <f t="shared" si="34"/>
        <v>0.0041528</v>
      </c>
      <c r="AY76" s="71">
        <f t="shared" si="35"/>
        <v>0.054272799999999996</v>
      </c>
      <c r="AZ76" s="71">
        <f t="shared" si="36"/>
        <v>0.21465679999999998</v>
      </c>
      <c r="BA76" s="71">
        <f t="shared" si="37"/>
        <v>0.000716</v>
      </c>
      <c r="BB76" s="71">
        <f t="shared" si="38"/>
        <v>0</v>
      </c>
      <c r="BC76" s="71">
        <f t="shared" si="39"/>
        <v>0.0027207999999999998</v>
      </c>
      <c r="BD76" s="71">
        <f t="shared" si="40"/>
        <v>0</v>
      </c>
      <c r="BE76" s="71">
        <f t="shared" si="41"/>
        <v>0</v>
      </c>
      <c r="BF76" s="71">
        <f t="shared" si="42"/>
        <v>0.00014319999999999998</v>
      </c>
      <c r="BG76" s="71">
        <f t="shared" si="43"/>
        <v>0</v>
      </c>
      <c r="BH76" s="71">
        <f t="shared" si="44"/>
        <v>0</v>
      </c>
      <c r="BI76" s="71">
        <f t="shared" si="45"/>
        <v>0.005871199999999999</v>
      </c>
      <c r="BJ76" s="71">
        <f t="shared" si="46"/>
        <v>0.059427999999999995</v>
      </c>
      <c r="BK76" s="71">
        <f t="shared" si="47"/>
        <v>0.2490248</v>
      </c>
      <c r="BL76" s="71">
        <f t="shared" si="48"/>
        <v>0.21981199999999998</v>
      </c>
      <c r="BM76" s="71">
        <f t="shared" si="49"/>
        <v>0.27415639999999997</v>
      </c>
      <c r="BN76" s="71">
        <f t="shared" si="50"/>
        <v>0.03422479999999999</v>
      </c>
      <c r="BO76" s="71">
        <f t="shared" si="51"/>
        <v>0.0342964</v>
      </c>
    </row>
    <row r="77" spans="1:67" ht="12">
      <c r="A77" s="3">
        <v>13042</v>
      </c>
      <c r="B77" s="3">
        <v>1</v>
      </c>
      <c r="C77" s="3">
        <v>1</v>
      </c>
      <c r="D77" s="3">
        <v>0</v>
      </c>
      <c r="E77" s="3">
        <v>1</v>
      </c>
      <c r="F77" s="3">
        <v>0</v>
      </c>
      <c r="G77" s="3">
        <v>3</v>
      </c>
      <c r="H77" s="3">
        <v>63</v>
      </c>
      <c r="I77" s="3" t="s">
        <v>820</v>
      </c>
      <c r="J77" s="3">
        <v>36</v>
      </c>
      <c r="K77" s="3">
        <v>1</v>
      </c>
      <c r="L77" s="3">
        <v>1</v>
      </c>
      <c r="M77" s="3">
        <v>2</v>
      </c>
      <c r="N77" s="3">
        <v>2</v>
      </c>
      <c r="O77" s="3">
        <v>0</v>
      </c>
      <c r="P77" s="3">
        <v>0.000716</v>
      </c>
      <c r="Q77" s="9">
        <v>0</v>
      </c>
      <c r="R77" s="9">
        <v>0</v>
      </c>
      <c r="S77" s="7">
        <v>0</v>
      </c>
      <c r="T77" s="9">
        <v>17.2</v>
      </c>
      <c r="U77" s="9">
        <v>0</v>
      </c>
      <c r="V77" s="9">
        <v>0</v>
      </c>
      <c r="W77" s="9">
        <v>29.1</v>
      </c>
      <c r="X77" s="9">
        <v>1.4</v>
      </c>
      <c r="Y77" s="9">
        <v>99.6</v>
      </c>
      <c r="Z77" s="9">
        <v>348</v>
      </c>
      <c r="AA77" s="7">
        <v>1</v>
      </c>
      <c r="AB77" s="7">
        <f t="shared" si="26"/>
        <v>0</v>
      </c>
      <c r="AC77" s="9">
        <v>0</v>
      </c>
      <c r="AD77" s="9">
        <v>0</v>
      </c>
      <c r="AE77" s="9">
        <v>13.5</v>
      </c>
      <c r="AF77" s="9">
        <v>3.1</v>
      </c>
      <c r="AG77" s="9">
        <v>0</v>
      </c>
      <c r="AH77" s="9">
        <v>0</v>
      </c>
      <c r="AI77" s="9">
        <v>4.1</v>
      </c>
      <c r="AJ77" s="9">
        <v>47.7</v>
      </c>
      <c r="AK77" s="9">
        <v>395.8</v>
      </c>
      <c r="AL77" s="9">
        <v>296.1</v>
      </c>
      <c r="AM77" s="9">
        <v>395.8</v>
      </c>
      <c r="AN77" s="9">
        <v>47.7</v>
      </c>
      <c r="AO77" s="9">
        <v>47.7</v>
      </c>
      <c r="AP77" s="9"/>
      <c r="AQ77" s="71">
        <f t="shared" si="27"/>
        <v>0</v>
      </c>
      <c r="AR77" s="71">
        <f t="shared" si="28"/>
        <v>0</v>
      </c>
      <c r="AS77" s="71">
        <f t="shared" si="29"/>
        <v>0</v>
      </c>
      <c r="AT77" s="71">
        <f t="shared" si="30"/>
        <v>0.012315199999999998</v>
      </c>
      <c r="AU77" s="71">
        <f t="shared" si="31"/>
        <v>0</v>
      </c>
      <c r="AV77" s="71">
        <f t="shared" si="32"/>
        <v>0</v>
      </c>
      <c r="AW77" s="71">
        <f t="shared" si="33"/>
        <v>0.0208356</v>
      </c>
      <c r="AX77" s="71">
        <f t="shared" si="34"/>
        <v>0.0010023999999999999</v>
      </c>
      <c r="AY77" s="71">
        <f t="shared" si="35"/>
        <v>0.07131359999999999</v>
      </c>
      <c r="AZ77" s="71">
        <f t="shared" si="36"/>
        <v>0.24916799999999997</v>
      </c>
      <c r="BA77" s="71">
        <f t="shared" si="37"/>
        <v>0.000716</v>
      </c>
      <c r="BB77" s="71">
        <f t="shared" si="38"/>
        <v>0</v>
      </c>
      <c r="BC77" s="71">
        <f t="shared" si="39"/>
        <v>0</v>
      </c>
      <c r="BD77" s="71">
        <f t="shared" si="40"/>
        <v>0</v>
      </c>
      <c r="BE77" s="71">
        <f t="shared" si="41"/>
        <v>0.009666</v>
      </c>
      <c r="BF77" s="71">
        <f t="shared" si="42"/>
        <v>0.0022196</v>
      </c>
      <c r="BG77" s="71">
        <f t="shared" si="43"/>
        <v>0</v>
      </c>
      <c r="BH77" s="71">
        <f t="shared" si="44"/>
        <v>0</v>
      </c>
      <c r="BI77" s="71">
        <f t="shared" si="45"/>
        <v>0.0029355999999999996</v>
      </c>
      <c r="BJ77" s="71">
        <f t="shared" si="46"/>
        <v>0.0341532</v>
      </c>
      <c r="BK77" s="71">
        <f t="shared" si="47"/>
        <v>0.2833928</v>
      </c>
      <c r="BL77" s="71">
        <f t="shared" si="48"/>
        <v>0.2120076</v>
      </c>
      <c r="BM77" s="71">
        <f t="shared" si="49"/>
        <v>0.2833928</v>
      </c>
      <c r="BN77" s="71">
        <f t="shared" si="50"/>
        <v>0.0341532</v>
      </c>
      <c r="BO77" s="71">
        <f t="shared" si="51"/>
        <v>0.0341532</v>
      </c>
    </row>
    <row r="78" spans="1:67" ht="12">
      <c r="A78" s="3">
        <v>13043</v>
      </c>
      <c r="B78" s="3">
        <v>1</v>
      </c>
      <c r="C78" s="3">
        <v>1</v>
      </c>
      <c r="D78" s="3">
        <v>0</v>
      </c>
      <c r="E78" s="3">
        <v>1</v>
      </c>
      <c r="F78" s="3">
        <v>0</v>
      </c>
      <c r="G78" s="3">
        <v>4</v>
      </c>
      <c r="H78" s="3">
        <v>30</v>
      </c>
      <c r="I78" s="3" t="s">
        <v>432</v>
      </c>
      <c r="J78" s="3">
        <v>30</v>
      </c>
      <c r="K78" s="3">
        <v>4</v>
      </c>
      <c r="L78" s="3">
        <v>1</v>
      </c>
      <c r="M78" s="3">
        <v>1</v>
      </c>
      <c r="N78" s="3">
        <v>1</v>
      </c>
      <c r="O78" s="3">
        <v>0</v>
      </c>
      <c r="P78" s="3">
        <v>0.001407</v>
      </c>
      <c r="Q78" s="9">
        <v>0</v>
      </c>
      <c r="R78" s="9">
        <v>0</v>
      </c>
      <c r="S78" s="7">
        <v>0</v>
      </c>
      <c r="T78" s="9">
        <v>1.3</v>
      </c>
      <c r="U78" s="9">
        <v>0</v>
      </c>
      <c r="V78" s="9">
        <v>334.1</v>
      </c>
      <c r="W78" s="9">
        <v>5.8</v>
      </c>
      <c r="X78" s="9">
        <v>0</v>
      </c>
      <c r="Y78" s="9">
        <v>7.4</v>
      </c>
      <c r="Z78" s="9">
        <v>0</v>
      </c>
      <c r="AA78" s="7">
        <v>0</v>
      </c>
      <c r="AB78" s="7">
        <f t="shared" si="26"/>
        <v>0</v>
      </c>
      <c r="AC78" s="9">
        <v>0</v>
      </c>
      <c r="AD78" s="9">
        <v>0</v>
      </c>
      <c r="AE78" s="9">
        <v>0</v>
      </c>
      <c r="AF78" s="9">
        <v>1.3</v>
      </c>
      <c r="AG78" s="9">
        <v>0</v>
      </c>
      <c r="AH78" s="9">
        <v>0</v>
      </c>
      <c r="AI78" s="9">
        <v>5.8</v>
      </c>
      <c r="AJ78" s="9">
        <v>341.3</v>
      </c>
      <c r="AK78" s="9">
        <v>341.3</v>
      </c>
      <c r="AL78" s="9">
        <v>333.9</v>
      </c>
      <c r="AM78" s="9">
        <v>341.3</v>
      </c>
      <c r="AN78" s="9">
        <v>341.2</v>
      </c>
      <c r="AO78" s="9">
        <v>341.3</v>
      </c>
      <c r="AP78" s="9"/>
      <c r="AQ78" s="71">
        <f t="shared" si="27"/>
        <v>0</v>
      </c>
      <c r="AR78" s="71">
        <f t="shared" si="28"/>
        <v>0</v>
      </c>
      <c r="AS78" s="71">
        <f t="shared" si="29"/>
        <v>0</v>
      </c>
      <c r="AT78" s="71">
        <f t="shared" si="30"/>
        <v>0.0018291000000000002</v>
      </c>
      <c r="AU78" s="71">
        <f t="shared" si="31"/>
        <v>0</v>
      </c>
      <c r="AV78" s="71">
        <f t="shared" si="32"/>
        <v>0.47007870000000007</v>
      </c>
      <c r="AW78" s="71">
        <f t="shared" si="33"/>
        <v>0.0081606</v>
      </c>
      <c r="AX78" s="71">
        <f t="shared" si="34"/>
        <v>0</v>
      </c>
      <c r="AY78" s="71">
        <f t="shared" si="35"/>
        <v>0.0104118</v>
      </c>
      <c r="AZ78" s="71">
        <f t="shared" si="36"/>
        <v>0</v>
      </c>
      <c r="BA78" s="71">
        <f t="shared" si="37"/>
        <v>0</v>
      </c>
      <c r="BB78" s="71">
        <f t="shared" si="38"/>
        <v>0</v>
      </c>
      <c r="BC78" s="71">
        <f t="shared" si="39"/>
        <v>0</v>
      </c>
      <c r="BD78" s="71">
        <f t="shared" si="40"/>
        <v>0</v>
      </c>
      <c r="BE78" s="71">
        <f t="shared" si="41"/>
        <v>0</v>
      </c>
      <c r="BF78" s="71">
        <f t="shared" si="42"/>
        <v>0.0018291000000000002</v>
      </c>
      <c r="BG78" s="71">
        <f t="shared" si="43"/>
        <v>0</v>
      </c>
      <c r="BH78" s="71">
        <f t="shared" si="44"/>
        <v>0</v>
      </c>
      <c r="BI78" s="71">
        <f t="shared" si="45"/>
        <v>0.0081606</v>
      </c>
      <c r="BJ78" s="71">
        <f t="shared" si="46"/>
        <v>0.48020910000000006</v>
      </c>
      <c r="BK78" s="71">
        <f t="shared" si="47"/>
        <v>0.48020910000000006</v>
      </c>
      <c r="BL78" s="71">
        <f t="shared" si="48"/>
        <v>0.4697973</v>
      </c>
      <c r="BM78" s="71">
        <f t="shared" si="49"/>
        <v>0.48020910000000006</v>
      </c>
      <c r="BN78" s="71">
        <f t="shared" si="50"/>
        <v>0.4800684</v>
      </c>
      <c r="BO78" s="71">
        <f t="shared" si="51"/>
        <v>0.48020910000000006</v>
      </c>
    </row>
    <row r="79" spans="1:67" ht="12">
      <c r="A79" s="3">
        <v>13044</v>
      </c>
      <c r="B79" s="3">
        <v>3</v>
      </c>
      <c r="C79" s="3">
        <v>0</v>
      </c>
      <c r="D79" s="3">
        <v>0</v>
      </c>
      <c r="E79" s="3">
        <v>1</v>
      </c>
      <c r="F79" s="3">
        <v>0</v>
      </c>
      <c r="G79" s="3">
        <v>4</v>
      </c>
      <c r="H79" s="3">
        <v>52</v>
      </c>
      <c r="I79" s="3" t="s">
        <v>642</v>
      </c>
      <c r="J79" s="3">
        <v>94</v>
      </c>
      <c r="K79" s="3">
        <v>3</v>
      </c>
      <c r="L79" s="3">
        <v>1</v>
      </c>
      <c r="M79" s="3">
        <v>1</v>
      </c>
      <c r="N79" s="3">
        <v>2</v>
      </c>
      <c r="O79" s="3">
        <v>0</v>
      </c>
      <c r="P79" s="3">
        <v>0.001407</v>
      </c>
      <c r="Q79" s="9">
        <v>203.9</v>
      </c>
      <c r="R79" s="9">
        <v>0</v>
      </c>
      <c r="S79" s="7">
        <v>0</v>
      </c>
      <c r="T79" s="9">
        <v>0.4</v>
      </c>
      <c r="U79" s="9">
        <v>0</v>
      </c>
      <c r="V79" s="9">
        <v>0</v>
      </c>
      <c r="W79" s="9">
        <v>19.9</v>
      </c>
      <c r="X79" s="9">
        <v>0</v>
      </c>
      <c r="Y79" s="9">
        <v>32.6</v>
      </c>
      <c r="Z79" s="9">
        <v>241</v>
      </c>
      <c r="AA79" s="7">
        <v>1</v>
      </c>
      <c r="AB79" s="7">
        <f t="shared" si="26"/>
        <v>0</v>
      </c>
      <c r="AC79" s="9">
        <v>1.4</v>
      </c>
      <c r="AD79" s="9">
        <v>0</v>
      </c>
      <c r="AE79" s="9">
        <v>0</v>
      </c>
      <c r="AF79" s="9">
        <v>0.4</v>
      </c>
      <c r="AG79" s="9">
        <v>0</v>
      </c>
      <c r="AH79" s="9">
        <v>0</v>
      </c>
      <c r="AI79" s="9">
        <v>8.4</v>
      </c>
      <c r="AJ79" s="9">
        <v>224.6</v>
      </c>
      <c r="AK79" s="9">
        <v>261.7</v>
      </c>
      <c r="AL79" s="9">
        <v>433</v>
      </c>
      <c r="AM79" s="9">
        <v>465.6</v>
      </c>
      <c r="AN79" s="9">
        <v>20.3</v>
      </c>
      <c r="AO79" s="9">
        <v>20.7</v>
      </c>
      <c r="AP79" s="9"/>
      <c r="AQ79" s="71">
        <f t="shared" si="27"/>
        <v>0.2868873</v>
      </c>
      <c r="AR79" s="71">
        <f t="shared" si="28"/>
        <v>0</v>
      </c>
      <c r="AS79" s="71">
        <f t="shared" si="29"/>
        <v>0</v>
      </c>
      <c r="AT79" s="71">
        <f t="shared" si="30"/>
        <v>0.0005628</v>
      </c>
      <c r="AU79" s="71">
        <f t="shared" si="31"/>
        <v>0</v>
      </c>
      <c r="AV79" s="71">
        <f t="shared" si="32"/>
        <v>0</v>
      </c>
      <c r="AW79" s="71">
        <f t="shared" si="33"/>
        <v>0.027999299999999998</v>
      </c>
      <c r="AX79" s="71">
        <f t="shared" si="34"/>
        <v>0</v>
      </c>
      <c r="AY79" s="71">
        <f t="shared" si="35"/>
        <v>0.045868200000000005</v>
      </c>
      <c r="AZ79" s="71">
        <f t="shared" si="36"/>
        <v>0.339087</v>
      </c>
      <c r="BA79" s="71">
        <f t="shared" si="37"/>
        <v>0.001407</v>
      </c>
      <c r="BB79" s="71">
        <f t="shared" si="38"/>
        <v>0</v>
      </c>
      <c r="BC79" s="71">
        <f t="shared" si="39"/>
        <v>0.0019698</v>
      </c>
      <c r="BD79" s="71">
        <f t="shared" si="40"/>
        <v>0</v>
      </c>
      <c r="BE79" s="71">
        <f t="shared" si="41"/>
        <v>0</v>
      </c>
      <c r="BF79" s="71">
        <f t="shared" si="42"/>
        <v>0.0005628</v>
      </c>
      <c r="BG79" s="71">
        <f t="shared" si="43"/>
        <v>0</v>
      </c>
      <c r="BH79" s="71">
        <f t="shared" si="44"/>
        <v>0</v>
      </c>
      <c r="BI79" s="71">
        <f t="shared" si="45"/>
        <v>0.0118188</v>
      </c>
      <c r="BJ79" s="71">
        <f t="shared" si="46"/>
        <v>0.3160122</v>
      </c>
      <c r="BK79" s="71">
        <f t="shared" si="47"/>
        <v>0.3682119</v>
      </c>
      <c r="BL79" s="71">
        <f t="shared" si="48"/>
        <v>0.609231</v>
      </c>
      <c r="BM79" s="71">
        <f t="shared" si="49"/>
        <v>0.6550992000000001</v>
      </c>
      <c r="BN79" s="71">
        <f t="shared" si="50"/>
        <v>0.028562100000000003</v>
      </c>
      <c r="BO79" s="71">
        <f t="shared" si="51"/>
        <v>0.0291249</v>
      </c>
    </row>
    <row r="80" spans="1:67" ht="12">
      <c r="A80" s="3">
        <v>13045</v>
      </c>
      <c r="B80" s="3">
        <v>2</v>
      </c>
      <c r="C80" s="3">
        <v>0</v>
      </c>
      <c r="D80" s="3">
        <v>0</v>
      </c>
      <c r="E80" s="3">
        <v>1</v>
      </c>
      <c r="F80" s="3">
        <v>0</v>
      </c>
      <c r="G80" s="3">
        <v>2</v>
      </c>
      <c r="H80" s="3">
        <v>40</v>
      </c>
      <c r="I80" s="3" t="s">
        <v>695</v>
      </c>
      <c r="J80" s="3">
        <v>83</v>
      </c>
      <c r="K80" s="3">
        <v>4</v>
      </c>
      <c r="L80" s="3">
        <v>1</v>
      </c>
      <c r="M80" s="3">
        <v>2</v>
      </c>
      <c r="N80" s="3">
        <v>2</v>
      </c>
      <c r="O80" s="3">
        <v>0</v>
      </c>
      <c r="P80" s="3">
        <v>0.002423</v>
      </c>
      <c r="Q80" s="9">
        <v>154.9</v>
      </c>
      <c r="R80" s="9">
        <v>120.5</v>
      </c>
      <c r="S80" s="7">
        <v>1</v>
      </c>
      <c r="T80" s="9">
        <v>121.5</v>
      </c>
      <c r="U80" s="9">
        <v>62.9</v>
      </c>
      <c r="V80" s="9">
        <v>0</v>
      </c>
      <c r="W80" s="9">
        <v>58.5</v>
      </c>
      <c r="X80" s="9">
        <v>6.2</v>
      </c>
      <c r="Y80" s="9">
        <v>160.8</v>
      </c>
      <c r="Z80" s="9">
        <v>0</v>
      </c>
      <c r="AA80" s="7">
        <v>0</v>
      </c>
      <c r="AB80" s="7">
        <f t="shared" si="26"/>
        <v>0</v>
      </c>
      <c r="AC80" s="9">
        <v>0</v>
      </c>
      <c r="AD80" s="9">
        <v>0</v>
      </c>
      <c r="AE80" s="9">
        <v>82.2</v>
      </c>
      <c r="AF80" s="9">
        <v>38.1</v>
      </c>
      <c r="AG80" s="9">
        <v>0</v>
      </c>
      <c r="AH80" s="9">
        <v>60.3</v>
      </c>
      <c r="AI80" s="9">
        <v>9.4</v>
      </c>
      <c r="AJ80" s="9">
        <v>524.7</v>
      </c>
      <c r="AK80" s="9">
        <v>369.8</v>
      </c>
      <c r="AL80" s="9">
        <v>363.9</v>
      </c>
      <c r="AM80" s="9">
        <v>524.7</v>
      </c>
      <c r="AN80" s="9">
        <v>369.6</v>
      </c>
      <c r="AO80" s="9">
        <v>369.8</v>
      </c>
      <c r="AP80" s="9"/>
      <c r="AQ80" s="71">
        <f t="shared" si="27"/>
        <v>0.3753227</v>
      </c>
      <c r="AR80" s="71">
        <f t="shared" si="28"/>
        <v>0.2919715</v>
      </c>
      <c r="AS80" s="71">
        <f t="shared" si="29"/>
        <v>0.002423</v>
      </c>
      <c r="AT80" s="71">
        <f t="shared" si="30"/>
        <v>0.2943945</v>
      </c>
      <c r="AU80" s="71">
        <f t="shared" si="31"/>
        <v>0.15240669999999998</v>
      </c>
      <c r="AV80" s="71">
        <f t="shared" si="32"/>
        <v>0</v>
      </c>
      <c r="AW80" s="71">
        <f t="shared" si="33"/>
        <v>0.1417455</v>
      </c>
      <c r="AX80" s="71">
        <f t="shared" si="34"/>
        <v>0.015022599999999999</v>
      </c>
      <c r="AY80" s="71">
        <f t="shared" si="35"/>
        <v>0.3896184</v>
      </c>
      <c r="AZ80" s="71">
        <f t="shared" si="36"/>
        <v>0</v>
      </c>
      <c r="BA80" s="71">
        <f t="shared" si="37"/>
        <v>0</v>
      </c>
      <c r="BB80" s="71">
        <f t="shared" si="38"/>
        <v>0</v>
      </c>
      <c r="BC80" s="71">
        <f t="shared" si="39"/>
        <v>0</v>
      </c>
      <c r="BD80" s="71">
        <f t="shared" si="40"/>
        <v>0</v>
      </c>
      <c r="BE80" s="71">
        <f t="shared" si="41"/>
        <v>0.1991706</v>
      </c>
      <c r="BF80" s="71">
        <f t="shared" si="42"/>
        <v>0.09231629999999999</v>
      </c>
      <c r="BG80" s="71">
        <f t="shared" si="43"/>
        <v>0</v>
      </c>
      <c r="BH80" s="71">
        <f t="shared" si="44"/>
        <v>0.14610689999999998</v>
      </c>
      <c r="BI80" s="71">
        <f t="shared" si="45"/>
        <v>0.0227762</v>
      </c>
      <c r="BJ80" s="71">
        <f t="shared" si="46"/>
        <v>1.2713481</v>
      </c>
      <c r="BK80" s="71">
        <f t="shared" si="47"/>
        <v>0.8960254</v>
      </c>
      <c r="BL80" s="71">
        <f t="shared" si="48"/>
        <v>0.8817296999999998</v>
      </c>
      <c r="BM80" s="71">
        <f t="shared" si="49"/>
        <v>1.2713481</v>
      </c>
      <c r="BN80" s="71">
        <f t="shared" si="50"/>
        <v>0.8955408</v>
      </c>
      <c r="BO80" s="71">
        <f t="shared" si="51"/>
        <v>0.8960254</v>
      </c>
    </row>
    <row r="81" spans="1:67" ht="12">
      <c r="A81" s="3">
        <v>13046</v>
      </c>
      <c r="B81" s="3">
        <v>9</v>
      </c>
      <c r="C81" s="3">
        <v>0</v>
      </c>
      <c r="D81" s="3">
        <v>1</v>
      </c>
      <c r="E81" s="3">
        <v>2</v>
      </c>
      <c r="F81" s="3">
        <v>1</v>
      </c>
      <c r="G81" s="3">
        <v>3</v>
      </c>
      <c r="H81" s="3">
        <v>91</v>
      </c>
      <c r="I81" s="3" t="s">
        <v>297</v>
      </c>
      <c r="J81" s="3">
        <v>98</v>
      </c>
      <c r="K81" s="3">
        <v>1</v>
      </c>
      <c r="L81" s="3">
        <v>1</v>
      </c>
      <c r="M81" s="3">
        <v>1</v>
      </c>
      <c r="N81" s="3">
        <v>2</v>
      </c>
      <c r="O81" s="3">
        <v>0</v>
      </c>
      <c r="P81" s="3">
        <v>0.000716</v>
      </c>
      <c r="Q81" s="9">
        <v>143.1</v>
      </c>
      <c r="R81" s="9">
        <v>0</v>
      </c>
      <c r="S81" s="7">
        <v>0</v>
      </c>
      <c r="T81" s="9">
        <v>0.8</v>
      </c>
      <c r="U81" s="9">
        <v>0</v>
      </c>
      <c r="V81" s="9">
        <v>0</v>
      </c>
      <c r="W81" s="9">
        <v>39.2</v>
      </c>
      <c r="X81" s="9">
        <v>0</v>
      </c>
      <c r="Y81" s="9">
        <v>0.1</v>
      </c>
      <c r="Z81" s="9">
        <v>504.9</v>
      </c>
      <c r="AA81" s="7">
        <v>1</v>
      </c>
      <c r="AB81" s="7">
        <f t="shared" si="26"/>
        <v>1</v>
      </c>
      <c r="AC81" s="9">
        <v>0</v>
      </c>
      <c r="AD81" s="9">
        <v>0</v>
      </c>
      <c r="AE81" s="9">
        <v>0</v>
      </c>
      <c r="AF81" s="9">
        <v>0.8</v>
      </c>
      <c r="AG81" s="9">
        <v>0</v>
      </c>
      <c r="AH81" s="9">
        <v>0</v>
      </c>
      <c r="AI81" s="9">
        <v>2.9</v>
      </c>
      <c r="AJ81" s="9">
        <v>183.3</v>
      </c>
      <c r="AK81" s="9">
        <v>545</v>
      </c>
      <c r="AL81" s="9">
        <v>688</v>
      </c>
      <c r="AM81" s="9">
        <v>688.1</v>
      </c>
      <c r="AN81" s="9">
        <v>40</v>
      </c>
      <c r="AO81" s="9">
        <v>40.2</v>
      </c>
      <c r="AP81" s="9"/>
      <c r="AQ81" s="71">
        <f t="shared" si="27"/>
        <v>0.10245959999999998</v>
      </c>
      <c r="AR81" s="71">
        <f t="shared" si="28"/>
        <v>0</v>
      </c>
      <c r="AS81" s="71">
        <f t="shared" si="29"/>
        <v>0</v>
      </c>
      <c r="AT81" s="71">
        <f t="shared" si="30"/>
        <v>0.0005727999999999999</v>
      </c>
      <c r="AU81" s="71">
        <f t="shared" si="31"/>
        <v>0</v>
      </c>
      <c r="AV81" s="71">
        <f t="shared" si="32"/>
        <v>0</v>
      </c>
      <c r="AW81" s="71">
        <f t="shared" si="33"/>
        <v>0.0280672</v>
      </c>
      <c r="AX81" s="71">
        <f t="shared" si="34"/>
        <v>0</v>
      </c>
      <c r="AY81" s="71">
        <f t="shared" si="35"/>
        <v>7.159999999999999E-05</v>
      </c>
      <c r="AZ81" s="71">
        <f t="shared" si="36"/>
        <v>0.36150839999999995</v>
      </c>
      <c r="BA81" s="71">
        <f t="shared" si="37"/>
        <v>0.000716</v>
      </c>
      <c r="BB81" s="71">
        <f t="shared" si="38"/>
        <v>0.000716</v>
      </c>
      <c r="BC81" s="71">
        <f t="shared" si="39"/>
        <v>0</v>
      </c>
      <c r="BD81" s="71">
        <f t="shared" si="40"/>
        <v>0</v>
      </c>
      <c r="BE81" s="71">
        <f t="shared" si="41"/>
        <v>0</v>
      </c>
      <c r="BF81" s="71">
        <f t="shared" si="42"/>
        <v>0.0005727999999999999</v>
      </c>
      <c r="BG81" s="71">
        <f t="shared" si="43"/>
        <v>0</v>
      </c>
      <c r="BH81" s="71">
        <f t="shared" si="44"/>
        <v>0</v>
      </c>
      <c r="BI81" s="71">
        <f t="shared" si="45"/>
        <v>0.0020764</v>
      </c>
      <c r="BJ81" s="71">
        <f t="shared" si="46"/>
        <v>0.1312428</v>
      </c>
      <c r="BK81" s="71">
        <f t="shared" si="47"/>
        <v>0.39021999999999996</v>
      </c>
      <c r="BL81" s="71">
        <f t="shared" si="48"/>
        <v>0.492608</v>
      </c>
      <c r="BM81" s="71">
        <f t="shared" si="49"/>
        <v>0.4926796</v>
      </c>
      <c r="BN81" s="71">
        <f t="shared" si="50"/>
        <v>0.02864</v>
      </c>
      <c r="BO81" s="71">
        <f t="shared" si="51"/>
        <v>0.0287832</v>
      </c>
    </row>
    <row r="82" spans="1:67" ht="12">
      <c r="A82" s="3">
        <v>13047</v>
      </c>
      <c r="B82" s="3">
        <v>1</v>
      </c>
      <c r="C82" s="3">
        <v>1</v>
      </c>
      <c r="D82" s="3">
        <v>0</v>
      </c>
      <c r="E82" s="3">
        <v>1</v>
      </c>
      <c r="F82" s="3">
        <v>0</v>
      </c>
      <c r="G82" s="3">
        <v>3</v>
      </c>
      <c r="H82" s="3">
        <v>52</v>
      </c>
      <c r="I82" s="3" t="s">
        <v>642</v>
      </c>
      <c r="J82" s="3">
        <v>94</v>
      </c>
      <c r="K82" s="3">
        <v>1</v>
      </c>
      <c r="L82" s="3">
        <v>1</v>
      </c>
      <c r="M82" s="3">
        <v>2</v>
      </c>
      <c r="N82" s="3">
        <v>2</v>
      </c>
      <c r="O82" s="3">
        <v>0</v>
      </c>
      <c r="P82" s="3">
        <v>0.000716</v>
      </c>
      <c r="Q82" s="9">
        <v>219.9</v>
      </c>
      <c r="R82" s="9">
        <v>11.7</v>
      </c>
      <c r="S82" s="7">
        <v>1</v>
      </c>
      <c r="T82" s="9">
        <v>16.9</v>
      </c>
      <c r="U82" s="9">
        <v>27.1</v>
      </c>
      <c r="V82" s="9">
        <v>0</v>
      </c>
      <c r="W82" s="9">
        <v>98.1</v>
      </c>
      <c r="X82" s="9">
        <v>0</v>
      </c>
      <c r="Y82" s="9">
        <v>116.7</v>
      </c>
      <c r="Z82" s="9">
        <v>467.4</v>
      </c>
      <c r="AA82" s="7">
        <v>1</v>
      </c>
      <c r="AB82" s="7">
        <f t="shared" si="26"/>
        <v>0</v>
      </c>
      <c r="AC82" s="9">
        <v>219.9</v>
      </c>
      <c r="AD82" s="9">
        <v>0</v>
      </c>
      <c r="AE82" s="9">
        <v>9.4</v>
      </c>
      <c r="AF82" s="9">
        <v>6.3</v>
      </c>
      <c r="AG82" s="9">
        <v>0</v>
      </c>
      <c r="AH82" s="9">
        <v>27.1</v>
      </c>
      <c r="AI82" s="9">
        <v>11.7</v>
      </c>
      <c r="AJ82" s="9">
        <v>373.7</v>
      </c>
      <c r="AK82" s="9">
        <v>621.3</v>
      </c>
      <c r="AL82" s="9">
        <v>724.4</v>
      </c>
      <c r="AM82" s="9">
        <v>841.2</v>
      </c>
      <c r="AN82" s="9">
        <v>153.8</v>
      </c>
      <c r="AO82" s="9">
        <v>153.8</v>
      </c>
      <c r="AP82" s="9"/>
      <c r="AQ82" s="71">
        <f t="shared" si="27"/>
        <v>0.1574484</v>
      </c>
      <c r="AR82" s="71">
        <f t="shared" si="28"/>
        <v>0.0083772</v>
      </c>
      <c r="AS82" s="71">
        <f t="shared" si="29"/>
        <v>0.000716</v>
      </c>
      <c r="AT82" s="71">
        <f t="shared" si="30"/>
        <v>0.012100399999999997</v>
      </c>
      <c r="AU82" s="71">
        <f t="shared" si="31"/>
        <v>0.0194036</v>
      </c>
      <c r="AV82" s="71">
        <f t="shared" si="32"/>
        <v>0</v>
      </c>
      <c r="AW82" s="71">
        <f t="shared" si="33"/>
        <v>0.07023959999999999</v>
      </c>
      <c r="AX82" s="71">
        <f t="shared" si="34"/>
        <v>0</v>
      </c>
      <c r="AY82" s="71">
        <f t="shared" si="35"/>
        <v>0.0835572</v>
      </c>
      <c r="AZ82" s="71">
        <f t="shared" si="36"/>
        <v>0.33465839999999997</v>
      </c>
      <c r="BA82" s="71">
        <f t="shared" si="37"/>
        <v>0.000716</v>
      </c>
      <c r="BB82" s="71">
        <f t="shared" si="38"/>
        <v>0</v>
      </c>
      <c r="BC82" s="71">
        <f t="shared" si="39"/>
        <v>0.1574484</v>
      </c>
      <c r="BD82" s="71">
        <f t="shared" si="40"/>
        <v>0</v>
      </c>
      <c r="BE82" s="71">
        <f t="shared" si="41"/>
        <v>0.0067304</v>
      </c>
      <c r="BF82" s="71">
        <f t="shared" si="42"/>
        <v>0.0045108</v>
      </c>
      <c r="BG82" s="71">
        <f t="shared" si="43"/>
        <v>0</v>
      </c>
      <c r="BH82" s="71">
        <f t="shared" si="44"/>
        <v>0.0194036</v>
      </c>
      <c r="BI82" s="71">
        <f t="shared" si="45"/>
        <v>0.0083772</v>
      </c>
      <c r="BJ82" s="71">
        <f t="shared" si="46"/>
        <v>0.26756919999999995</v>
      </c>
      <c r="BK82" s="71">
        <f t="shared" si="47"/>
        <v>0.44485079999999994</v>
      </c>
      <c r="BL82" s="71">
        <f t="shared" si="48"/>
        <v>0.5186704</v>
      </c>
      <c r="BM82" s="71">
        <f t="shared" si="49"/>
        <v>0.6022992</v>
      </c>
      <c r="BN82" s="71">
        <f t="shared" si="50"/>
        <v>0.1101208</v>
      </c>
      <c r="BO82" s="71">
        <f t="shared" si="51"/>
        <v>0.1101208</v>
      </c>
    </row>
    <row r="83" spans="1:67" ht="12">
      <c r="A83" s="3">
        <v>13048</v>
      </c>
      <c r="B83" s="3">
        <v>1</v>
      </c>
      <c r="C83" s="3">
        <v>1</v>
      </c>
      <c r="D83" s="3">
        <v>0</v>
      </c>
      <c r="E83" s="3">
        <v>1</v>
      </c>
      <c r="F83" s="3">
        <v>0</v>
      </c>
      <c r="G83" s="3">
        <v>3</v>
      </c>
      <c r="H83" s="3">
        <v>15</v>
      </c>
      <c r="I83" s="3" t="s">
        <v>556</v>
      </c>
      <c r="J83" s="3">
        <v>20</v>
      </c>
      <c r="K83" s="3">
        <v>1</v>
      </c>
      <c r="L83" s="3">
        <v>1</v>
      </c>
      <c r="M83" s="3">
        <v>2</v>
      </c>
      <c r="N83" s="3">
        <v>2</v>
      </c>
      <c r="O83" s="3">
        <v>0</v>
      </c>
      <c r="P83" s="3">
        <v>0.000716</v>
      </c>
      <c r="Q83" s="9">
        <v>0</v>
      </c>
      <c r="R83" s="9">
        <v>0</v>
      </c>
      <c r="S83" s="7">
        <v>0</v>
      </c>
      <c r="T83" s="9">
        <v>117.9</v>
      </c>
      <c r="U83" s="9">
        <v>1.7</v>
      </c>
      <c r="V83" s="9">
        <v>6140.8</v>
      </c>
      <c r="W83" s="9">
        <v>450.4</v>
      </c>
      <c r="X83" s="9">
        <v>1.9</v>
      </c>
      <c r="Y83" s="9">
        <v>1688.9</v>
      </c>
      <c r="Z83" s="9">
        <v>1622.5</v>
      </c>
      <c r="AA83" s="7">
        <v>1</v>
      </c>
      <c r="AB83" s="7">
        <f t="shared" si="26"/>
        <v>0</v>
      </c>
      <c r="AC83" s="9">
        <v>0</v>
      </c>
      <c r="AD83" s="9">
        <v>0</v>
      </c>
      <c r="AE83" s="9">
        <v>79.3</v>
      </c>
      <c r="AF83" s="9">
        <v>20.8</v>
      </c>
      <c r="AG83" s="9">
        <v>17.5</v>
      </c>
      <c r="AH83" s="9">
        <v>1.7</v>
      </c>
      <c r="AI83" s="9">
        <v>41.2</v>
      </c>
      <c r="AJ83" s="9">
        <v>6713</v>
      </c>
      <c r="AK83" s="9">
        <v>8335.6</v>
      </c>
      <c r="AL83" s="9">
        <v>6646.6</v>
      </c>
      <c r="AM83" s="9">
        <v>8335.6</v>
      </c>
      <c r="AN83" s="9">
        <v>6712.7</v>
      </c>
      <c r="AO83" s="9">
        <v>6713</v>
      </c>
      <c r="AP83" s="9"/>
      <c r="AQ83" s="71">
        <f t="shared" si="27"/>
        <v>0</v>
      </c>
      <c r="AR83" s="71">
        <f t="shared" si="28"/>
        <v>0</v>
      </c>
      <c r="AS83" s="71">
        <f t="shared" si="29"/>
        <v>0</v>
      </c>
      <c r="AT83" s="71">
        <f t="shared" si="30"/>
        <v>0.0844164</v>
      </c>
      <c r="AU83" s="71">
        <f t="shared" si="31"/>
        <v>0.0012171999999999999</v>
      </c>
      <c r="AV83" s="71">
        <f t="shared" si="32"/>
        <v>4.3968128</v>
      </c>
      <c r="AW83" s="71">
        <f t="shared" si="33"/>
        <v>0.32248639999999995</v>
      </c>
      <c r="AX83" s="71">
        <f t="shared" si="34"/>
        <v>0.0013603999999999999</v>
      </c>
      <c r="AY83" s="71">
        <f t="shared" si="35"/>
        <v>1.2092524</v>
      </c>
      <c r="AZ83" s="71">
        <f t="shared" si="36"/>
        <v>1.16171</v>
      </c>
      <c r="BA83" s="71">
        <f t="shared" si="37"/>
        <v>0.000716</v>
      </c>
      <c r="BB83" s="71">
        <f t="shared" si="38"/>
        <v>0</v>
      </c>
      <c r="BC83" s="71">
        <f t="shared" si="39"/>
        <v>0</v>
      </c>
      <c r="BD83" s="71">
        <f t="shared" si="40"/>
        <v>0</v>
      </c>
      <c r="BE83" s="71">
        <f t="shared" si="41"/>
        <v>0.05677879999999999</v>
      </c>
      <c r="BF83" s="71">
        <f t="shared" si="42"/>
        <v>0.0148928</v>
      </c>
      <c r="BG83" s="71">
        <f t="shared" si="43"/>
        <v>0.01253</v>
      </c>
      <c r="BH83" s="71">
        <f t="shared" si="44"/>
        <v>0.0012171999999999999</v>
      </c>
      <c r="BI83" s="71">
        <f t="shared" si="45"/>
        <v>0.0294992</v>
      </c>
      <c r="BJ83" s="71">
        <f t="shared" si="46"/>
        <v>4.806508</v>
      </c>
      <c r="BK83" s="71">
        <f t="shared" si="47"/>
        <v>5.968289599999999</v>
      </c>
      <c r="BL83" s="71">
        <f t="shared" si="48"/>
        <v>4.7589656</v>
      </c>
      <c r="BM83" s="71">
        <f t="shared" si="49"/>
        <v>5.968289599999999</v>
      </c>
      <c r="BN83" s="71">
        <f t="shared" si="50"/>
        <v>4.8062932</v>
      </c>
      <c r="BO83" s="71">
        <f t="shared" si="51"/>
        <v>4.806508</v>
      </c>
    </row>
    <row r="84" spans="1:67" ht="12">
      <c r="A84" s="3">
        <v>13049</v>
      </c>
      <c r="B84" s="3">
        <v>9</v>
      </c>
      <c r="C84" s="3">
        <v>0</v>
      </c>
      <c r="D84" s="3">
        <v>1</v>
      </c>
      <c r="E84" s="3">
        <v>2</v>
      </c>
      <c r="F84" s="3">
        <v>1</v>
      </c>
      <c r="G84" s="3">
        <v>3</v>
      </c>
      <c r="H84" s="3">
        <v>91</v>
      </c>
      <c r="I84" s="3" t="s">
        <v>297</v>
      </c>
      <c r="J84" s="3">
        <v>98</v>
      </c>
      <c r="K84" s="3">
        <v>4</v>
      </c>
      <c r="L84" s="3">
        <v>1</v>
      </c>
      <c r="M84" s="3">
        <v>2</v>
      </c>
      <c r="N84" s="3">
        <v>2</v>
      </c>
      <c r="O84" s="3">
        <v>0</v>
      </c>
      <c r="P84" s="3">
        <v>0.000716</v>
      </c>
      <c r="Q84" s="9">
        <v>3382.8</v>
      </c>
      <c r="R84" s="9">
        <v>0</v>
      </c>
      <c r="S84" s="7">
        <v>0</v>
      </c>
      <c r="T84" s="9">
        <v>11.7</v>
      </c>
      <c r="U84" s="9">
        <v>0</v>
      </c>
      <c r="V84" s="9">
        <v>0</v>
      </c>
      <c r="W84" s="9">
        <v>17.4</v>
      </c>
      <c r="X84" s="9">
        <v>0.2</v>
      </c>
      <c r="Y84" s="9">
        <v>0</v>
      </c>
      <c r="Z84" s="9">
        <v>0</v>
      </c>
      <c r="AA84" s="7">
        <v>0</v>
      </c>
      <c r="AB84" s="7">
        <f t="shared" si="26"/>
        <v>0</v>
      </c>
      <c r="AC84" s="9">
        <v>98.7</v>
      </c>
      <c r="AD84" s="9">
        <v>0</v>
      </c>
      <c r="AE84" s="9">
        <v>10.5</v>
      </c>
      <c r="AF84" s="9">
        <v>0.7</v>
      </c>
      <c r="AG84" s="9">
        <v>0</v>
      </c>
      <c r="AH84" s="9">
        <v>0</v>
      </c>
      <c r="AI84" s="9">
        <v>12.2</v>
      </c>
      <c r="AJ84" s="9">
        <v>3412.2</v>
      </c>
      <c r="AK84" s="9">
        <v>29.3</v>
      </c>
      <c r="AL84" s="9">
        <v>3412.2</v>
      </c>
      <c r="AM84" s="9">
        <v>3412.1</v>
      </c>
      <c r="AN84" s="9">
        <v>29.3</v>
      </c>
      <c r="AO84" s="9">
        <v>29.4</v>
      </c>
      <c r="AP84" s="9"/>
      <c r="AQ84" s="71">
        <f t="shared" si="27"/>
        <v>2.4220848</v>
      </c>
      <c r="AR84" s="71">
        <f t="shared" si="28"/>
        <v>0</v>
      </c>
      <c r="AS84" s="71">
        <f t="shared" si="29"/>
        <v>0</v>
      </c>
      <c r="AT84" s="71">
        <f t="shared" si="30"/>
        <v>0.0083772</v>
      </c>
      <c r="AU84" s="71">
        <f t="shared" si="31"/>
        <v>0</v>
      </c>
      <c r="AV84" s="71">
        <f t="shared" si="32"/>
        <v>0</v>
      </c>
      <c r="AW84" s="71">
        <f t="shared" si="33"/>
        <v>0.012458399999999998</v>
      </c>
      <c r="AX84" s="71">
        <f t="shared" si="34"/>
        <v>0.00014319999999999998</v>
      </c>
      <c r="AY84" s="71">
        <f t="shared" si="35"/>
        <v>0</v>
      </c>
      <c r="AZ84" s="71">
        <f t="shared" si="36"/>
        <v>0</v>
      </c>
      <c r="BA84" s="71">
        <f t="shared" si="37"/>
        <v>0</v>
      </c>
      <c r="BB84" s="71">
        <f t="shared" si="38"/>
        <v>0</v>
      </c>
      <c r="BC84" s="71">
        <f t="shared" si="39"/>
        <v>0.0706692</v>
      </c>
      <c r="BD84" s="71">
        <f t="shared" si="40"/>
        <v>0</v>
      </c>
      <c r="BE84" s="71">
        <f t="shared" si="41"/>
        <v>0.0075179999999999995</v>
      </c>
      <c r="BF84" s="71">
        <f t="shared" si="42"/>
        <v>0.0005011999999999999</v>
      </c>
      <c r="BG84" s="71">
        <f t="shared" si="43"/>
        <v>0</v>
      </c>
      <c r="BH84" s="71">
        <f t="shared" si="44"/>
        <v>0</v>
      </c>
      <c r="BI84" s="71">
        <f t="shared" si="45"/>
        <v>0.008735199999999999</v>
      </c>
      <c r="BJ84" s="71">
        <f t="shared" si="46"/>
        <v>2.4431351999999995</v>
      </c>
      <c r="BK84" s="71">
        <f t="shared" si="47"/>
        <v>0.0209788</v>
      </c>
      <c r="BL84" s="71">
        <f t="shared" si="48"/>
        <v>2.4431351999999995</v>
      </c>
      <c r="BM84" s="71">
        <f t="shared" si="49"/>
        <v>2.4430636</v>
      </c>
      <c r="BN84" s="71">
        <f t="shared" si="50"/>
        <v>0.0209788</v>
      </c>
      <c r="BO84" s="71">
        <f t="shared" si="51"/>
        <v>0.021050399999999997</v>
      </c>
    </row>
    <row r="85" spans="1:67" ht="12">
      <c r="A85" s="3">
        <v>13050</v>
      </c>
      <c r="B85" s="3">
        <v>1</v>
      </c>
      <c r="C85" s="3">
        <v>1</v>
      </c>
      <c r="D85" s="3">
        <v>0</v>
      </c>
      <c r="E85" s="3">
        <v>1</v>
      </c>
      <c r="F85" s="3">
        <v>0</v>
      </c>
      <c r="G85" s="3">
        <v>2</v>
      </c>
      <c r="H85" s="3">
        <v>64</v>
      </c>
      <c r="I85" s="3" t="s">
        <v>821</v>
      </c>
      <c r="J85" s="3">
        <v>70</v>
      </c>
      <c r="K85" s="3">
        <v>1</v>
      </c>
      <c r="L85" s="3">
        <v>1</v>
      </c>
      <c r="M85" s="3">
        <v>2</v>
      </c>
      <c r="N85" s="3">
        <v>2</v>
      </c>
      <c r="O85" s="3">
        <v>0</v>
      </c>
      <c r="P85" s="3">
        <v>0.002423</v>
      </c>
      <c r="Q85" s="9">
        <v>49.2</v>
      </c>
      <c r="R85" s="9">
        <v>0</v>
      </c>
      <c r="S85" s="7">
        <v>0</v>
      </c>
      <c r="T85" s="9">
        <v>1.7</v>
      </c>
      <c r="U85" s="9">
        <v>0</v>
      </c>
      <c r="V85" s="9">
        <v>0</v>
      </c>
      <c r="W85" s="9">
        <v>31.3</v>
      </c>
      <c r="X85" s="9">
        <v>0</v>
      </c>
      <c r="Y85" s="9">
        <v>277.6</v>
      </c>
      <c r="Z85" s="9">
        <v>572.5</v>
      </c>
      <c r="AA85" s="7">
        <v>1</v>
      </c>
      <c r="AB85" s="7">
        <f t="shared" si="26"/>
        <v>0</v>
      </c>
      <c r="AC85" s="9">
        <v>4.8</v>
      </c>
      <c r="AD85" s="9">
        <v>0</v>
      </c>
      <c r="AE85" s="9">
        <v>0</v>
      </c>
      <c r="AF85" s="9">
        <v>0</v>
      </c>
      <c r="AG85" s="9">
        <v>1.7</v>
      </c>
      <c r="AH85" s="9">
        <v>0</v>
      </c>
      <c r="AI85" s="9">
        <v>6.1</v>
      </c>
      <c r="AJ85" s="9">
        <v>82.2</v>
      </c>
      <c r="AK85" s="9">
        <v>605.6</v>
      </c>
      <c r="AL85" s="9">
        <v>377.2</v>
      </c>
      <c r="AM85" s="9">
        <v>654.8</v>
      </c>
      <c r="AN85" s="9">
        <v>33</v>
      </c>
      <c r="AO85" s="9">
        <v>33</v>
      </c>
      <c r="AP85" s="9"/>
      <c r="AQ85" s="71">
        <f t="shared" si="27"/>
        <v>0.1192116</v>
      </c>
      <c r="AR85" s="71">
        <f t="shared" si="28"/>
        <v>0</v>
      </c>
      <c r="AS85" s="71">
        <f t="shared" si="29"/>
        <v>0</v>
      </c>
      <c r="AT85" s="71">
        <f t="shared" si="30"/>
        <v>0.0041191</v>
      </c>
      <c r="AU85" s="71">
        <f t="shared" si="31"/>
        <v>0</v>
      </c>
      <c r="AV85" s="71">
        <f t="shared" si="32"/>
        <v>0</v>
      </c>
      <c r="AW85" s="71">
        <f t="shared" si="33"/>
        <v>0.0758399</v>
      </c>
      <c r="AX85" s="71">
        <f t="shared" si="34"/>
        <v>0</v>
      </c>
      <c r="AY85" s="71">
        <f t="shared" si="35"/>
        <v>0.6726248</v>
      </c>
      <c r="AZ85" s="71">
        <f t="shared" si="36"/>
        <v>1.3871674999999999</v>
      </c>
      <c r="BA85" s="71">
        <f t="shared" si="37"/>
        <v>0.002423</v>
      </c>
      <c r="BB85" s="71">
        <f t="shared" si="38"/>
        <v>0</v>
      </c>
      <c r="BC85" s="71">
        <f t="shared" si="39"/>
        <v>0.011630399999999999</v>
      </c>
      <c r="BD85" s="71">
        <f t="shared" si="40"/>
        <v>0</v>
      </c>
      <c r="BE85" s="71">
        <f t="shared" si="41"/>
        <v>0</v>
      </c>
      <c r="BF85" s="71">
        <f t="shared" si="42"/>
        <v>0</v>
      </c>
      <c r="BG85" s="71">
        <f t="shared" si="43"/>
        <v>0.0041191</v>
      </c>
      <c r="BH85" s="71">
        <f t="shared" si="44"/>
        <v>0</v>
      </c>
      <c r="BI85" s="71">
        <f t="shared" si="45"/>
        <v>0.014780299999999998</v>
      </c>
      <c r="BJ85" s="71">
        <f t="shared" si="46"/>
        <v>0.1991706</v>
      </c>
      <c r="BK85" s="71">
        <f t="shared" si="47"/>
        <v>1.4673688</v>
      </c>
      <c r="BL85" s="71">
        <f t="shared" si="48"/>
        <v>0.9139555999999999</v>
      </c>
      <c r="BM85" s="71">
        <f t="shared" si="49"/>
        <v>1.5865803999999997</v>
      </c>
      <c r="BN85" s="71">
        <f t="shared" si="50"/>
        <v>0.07995899999999999</v>
      </c>
      <c r="BO85" s="71">
        <f t="shared" si="51"/>
        <v>0.07995899999999999</v>
      </c>
    </row>
    <row r="86" spans="1:67" ht="12">
      <c r="A86" s="3">
        <v>13051</v>
      </c>
      <c r="B86" s="3">
        <v>2</v>
      </c>
      <c r="C86" s="3">
        <v>0</v>
      </c>
      <c r="D86" s="3">
        <v>0</v>
      </c>
      <c r="E86" s="3">
        <v>1</v>
      </c>
      <c r="F86" s="3">
        <v>0</v>
      </c>
      <c r="G86" s="3">
        <v>3</v>
      </c>
      <c r="H86" s="3">
        <v>10</v>
      </c>
      <c r="I86" s="3" t="s">
        <v>370</v>
      </c>
      <c r="J86" s="3">
        <v>52</v>
      </c>
      <c r="K86" s="3">
        <v>3</v>
      </c>
      <c r="L86" s="3">
        <v>1</v>
      </c>
      <c r="M86" s="3">
        <v>2</v>
      </c>
      <c r="N86" s="3">
        <v>2</v>
      </c>
      <c r="O86" s="3">
        <v>0</v>
      </c>
      <c r="P86" s="3">
        <v>0.000716</v>
      </c>
      <c r="Q86" s="9">
        <v>189.3</v>
      </c>
      <c r="R86" s="9">
        <v>10.5</v>
      </c>
      <c r="S86" s="7">
        <v>1</v>
      </c>
      <c r="T86" s="9">
        <v>41.7</v>
      </c>
      <c r="U86" s="9">
        <v>17.6</v>
      </c>
      <c r="V86" s="9">
        <v>45.6</v>
      </c>
      <c r="W86" s="9">
        <v>79</v>
      </c>
      <c r="X86" s="9">
        <v>0</v>
      </c>
      <c r="Y86" s="9">
        <v>496.3</v>
      </c>
      <c r="Z86" s="9">
        <v>942.6</v>
      </c>
      <c r="AA86" s="7">
        <v>1</v>
      </c>
      <c r="AB86" s="7">
        <f t="shared" si="26"/>
        <v>0</v>
      </c>
      <c r="AC86" s="9">
        <v>26.2</v>
      </c>
      <c r="AD86" s="9">
        <v>0</v>
      </c>
      <c r="AE86" s="9">
        <v>20.5</v>
      </c>
      <c r="AF86" s="9">
        <v>2.2</v>
      </c>
      <c r="AG86" s="9">
        <v>17.5</v>
      </c>
      <c r="AH86" s="9">
        <v>0</v>
      </c>
      <c r="AI86" s="9">
        <v>6.4</v>
      </c>
      <c r="AJ86" s="9">
        <v>393.1</v>
      </c>
      <c r="AK86" s="9">
        <v>1146.4</v>
      </c>
      <c r="AL86" s="9">
        <v>839.4</v>
      </c>
      <c r="AM86" s="9">
        <v>1335.7</v>
      </c>
      <c r="AN86" s="9">
        <v>194.4</v>
      </c>
      <c r="AO86" s="9">
        <v>203.8</v>
      </c>
      <c r="AP86" s="9"/>
      <c r="AQ86" s="71">
        <f t="shared" si="27"/>
        <v>0.1355388</v>
      </c>
      <c r="AR86" s="71">
        <f t="shared" si="28"/>
        <v>0.0075179999999999995</v>
      </c>
      <c r="AS86" s="71">
        <f t="shared" si="29"/>
        <v>0.000716</v>
      </c>
      <c r="AT86" s="71">
        <f t="shared" si="30"/>
        <v>0.0298572</v>
      </c>
      <c r="AU86" s="71">
        <f t="shared" si="31"/>
        <v>0.0126016</v>
      </c>
      <c r="AV86" s="71">
        <f t="shared" si="32"/>
        <v>0.0326496</v>
      </c>
      <c r="AW86" s="71">
        <f t="shared" si="33"/>
        <v>0.056563999999999996</v>
      </c>
      <c r="AX86" s="71">
        <f t="shared" si="34"/>
        <v>0</v>
      </c>
      <c r="AY86" s="71">
        <f t="shared" si="35"/>
        <v>0.35535079999999997</v>
      </c>
      <c r="AZ86" s="71">
        <f t="shared" si="36"/>
        <v>0.6749016</v>
      </c>
      <c r="BA86" s="71">
        <f t="shared" si="37"/>
        <v>0.000716</v>
      </c>
      <c r="BB86" s="71">
        <f t="shared" si="38"/>
        <v>0</v>
      </c>
      <c r="BC86" s="71">
        <f t="shared" si="39"/>
        <v>0.018759199999999997</v>
      </c>
      <c r="BD86" s="71">
        <f t="shared" si="40"/>
        <v>0</v>
      </c>
      <c r="BE86" s="71">
        <f t="shared" si="41"/>
        <v>0.014677999999999998</v>
      </c>
      <c r="BF86" s="71">
        <f t="shared" si="42"/>
        <v>0.0015752</v>
      </c>
      <c r="BG86" s="71">
        <f t="shared" si="43"/>
        <v>0.01253</v>
      </c>
      <c r="BH86" s="71">
        <f t="shared" si="44"/>
        <v>0</v>
      </c>
      <c r="BI86" s="71">
        <f t="shared" si="45"/>
        <v>0.0045823999999999995</v>
      </c>
      <c r="BJ86" s="71">
        <f t="shared" si="46"/>
        <v>0.2814596</v>
      </c>
      <c r="BK86" s="71">
        <f t="shared" si="47"/>
        <v>0.8208224</v>
      </c>
      <c r="BL86" s="71">
        <f t="shared" si="48"/>
        <v>0.6010104</v>
      </c>
      <c r="BM86" s="71">
        <f t="shared" si="49"/>
        <v>0.9563611999999999</v>
      </c>
      <c r="BN86" s="71">
        <f t="shared" si="50"/>
        <v>0.1391904</v>
      </c>
      <c r="BO86" s="71">
        <f t="shared" si="51"/>
        <v>0.1459208</v>
      </c>
    </row>
    <row r="87" spans="1:67" ht="12">
      <c r="A87" s="3">
        <v>13052</v>
      </c>
      <c r="B87" s="3">
        <v>9</v>
      </c>
      <c r="C87" s="3">
        <v>0</v>
      </c>
      <c r="D87" s="3">
        <v>1</v>
      </c>
      <c r="E87" s="3">
        <v>1</v>
      </c>
      <c r="F87" s="3">
        <v>0</v>
      </c>
      <c r="G87" s="3">
        <v>3</v>
      </c>
      <c r="H87" s="3">
        <v>40</v>
      </c>
      <c r="I87" s="3" t="s">
        <v>695</v>
      </c>
      <c r="J87" s="3">
        <v>83</v>
      </c>
      <c r="K87" s="3">
        <v>1</v>
      </c>
      <c r="L87" s="3">
        <v>1</v>
      </c>
      <c r="M87" s="3">
        <v>1</v>
      </c>
      <c r="N87" s="3">
        <v>2</v>
      </c>
      <c r="O87" s="3">
        <v>0</v>
      </c>
      <c r="P87" s="3">
        <v>0.000716</v>
      </c>
      <c r="Q87" s="9">
        <v>22.4</v>
      </c>
      <c r="R87" s="9">
        <v>0</v>
      </c>
      <c r="S87" s="7">
        <v>0</v>
      </c>
      <c r="T87" s="9">
        <v>58.5</v>
      </c>
      <c r="U87" s="9">
        <v>17.9</v>
      </c>
      <c r="V87" s="9">
        <v>0</v>
      </c>
      <c r="W87" s="9">
        <v>8.9</v>
      </c>
      <c r="X87" s="9">
        <v>0</v>
      </c>
      <c r="Y87" s="9">
        <v>56</v>
      </c>
      <c r="Z87" s="9">
        <v>647.6</v>
      </c>
      <c r="AA87" s="7">
        <v>1</v>
      </c>
      <c r="AB87" s="7">
        <f t="shared" si="26"/>
        <v>1</v>
      </c>
      <c r="AC87" s="9">
        <v>6.2</v>
      </c>
      <c r="AD87" s="9">
        <v>0</v>
      </c>
      <c r="AE87" s="9">
        <v>39.8</v>
      </c>
      <c r="AF87" s="9">
        <v>16.8</v>
      </c>
      <c r="AG87" s="9">
        <v>0</v>
      </c>
      <c r="AH87" s="9">
        <v>17.9</v>
      </c>
      <c r="AI87" s="9">
        <v>0</v>
      </c>
      <c r="AJ87" s="9">
        <v>122.3</v>
      </c>
      <c r="AK87" s="9">
        <v>747.5</v>
      </c>
      <c r="AL87" s="9">
        <v>713.9</v>
      </c>
      <c r="AM87" s="9">
        <v>769.9</v>
      </c>
      <c r="AN87" s="9">
        <v>85.3</v>
      </c>
      <c r="AO87" s="9">
        <v>99.9</v>
      </c>
      <c r="AP87" s="9"/>
      <c r="AQ87" s="71">
        <f t="shared" si="27"/>
        <v>0.016038399999999998</v>
      </c>
      <c r="AR87" s="71">
        <f t="shared" si="28"/>
        <v>0</v>
      </c>
      <c r="AS87" s="71">
        <f t="shared" si="29"/>
        <v>0</v>
      </c>
      <c r="AT87" s="71">
        <f t="shared" si="30"/>
        <v>0.041886</v>
      </c>
      <c r="AU87" s="71">
        <f t="shared" si="31"/>
        <v>0.012816399999999999</v>
      </c>
      <c r="AV87" s="71">
        <f t="shared" si="32"/>
        <v>0</v>
      </c>
      <c r="AW87" s="71">
        <f t="shared" si="33"/>
        <v>0.006372399999999999</v>
      </c>
      <c r="AX87" s="71">
        <f t="shared" si="34"/>
        <v>0</v>
      </c>
      <c r="AY87" s="71">
        <f t="shared" si="35"/>
        <v>0.040096</v>
      </c>
      <c r="AZ87" s="71">
        <f t="shared" si="36"/>
        <v>0.46368159999999997</v>
      </c>
      <c r="BA87" s="71">
        <f t="shared" si="37"/>
        <v>0.000716</v>
      </c>
      <c r="BB87" s="71">
        <f t="shared" si="38"/>
        <v>0.000716</v>
      </c>
      <c r="BC87" s="71">
        <f t="shared" si="39"/>
        <v>0.0044392</v>
      </c>
      <c r="BD87" s="71">
        <f t="shared" si="40"/>
        <v>0</v>
      </c>
      <c r="BE87" s="71">
        <f t="shared" si="41"/>
        <v>0.028496799999999996</v>
      </c>
      <c r="BF87" s="71">
        <f t="shared" si="42"/>
        <v>0.0120288</v>
      </c>
      <c r="BG87" s="71">
        <f t="shared" si="43"/>
        <v>0</v>
      </c>
      <c r="BH87" s="71">
        <f t="shared" si="44"/>
        <v>0.012816399999999999</v>
      </c>
      <c r="BI87" s="71">
        <f t="shared" si="45"/>
        <v>0</v>
      </c>
      <c r="BJ87" s="71">
        <f t="shared" si="46"/>
        <v>0.08756679999999999</v>
      </c>
      <c r="BK87" s="71">
        <f t="shared" si="47"/>
        <v>0.53521</v>
      </c>
      <c r="BL87" s="71">
        <f t="shared" si="48"/>
        <v>0.5111524</v>
      </c>
      <c r="BM87" s="71">
        <f t="shared" si="49"/>
        <v>0.5512484</v>
      </c>
      <c r="BN87" s="71">
        <f t="shared" si="50"/>
        <v>0.06107479999999999</v>
      </c>
      <c r="BO87" s="71">
        <f t="shared" si="51"/>
        <v>0.07152839999999999</v>
      </c>
    </row>
    <row r="88" spans="1:67" ht="12">
      <c r="A88" s="3">
        <v>13053</v>
      </c>
      <c r="B88" s="3">
        <v>2</v>
      </c>
      <c r="C88" s="3">
        <v>0</v>
      </c>
      <c r="D88" s="3">
        <v>0</v>
      </c>
      <c r="E88" s="3">
        <v>1</v>
      </c>
      <c r="F88" s="3">
        <v>0</v>
      </c>
      <c r="G88" s="3">
        <v>3</v>
      </c>
      <c r="H88" s="3">
        <v>40</v>
      </c>
      <c r="I88" s="3" t="s">
        <v>695</v>
      </c>
      <c r="J88" s="3">
        <v>83</v>
      </c>
      <c r="K88" s="3">
        <v>1</v>
      </c>
      <c r="L88" s="3">
        <v>1</v>
      </c>
      <c r="M88" s="3">
        <v>2</v>
      </c>
      <c r="N88" s="3">
        <v>2</v>
      </c>
      <c r="O88" s="3">
        <v>0</v>
      </c>
      <c r="P88" s="3">
        <v>0.000716</v>
      </c>
      <c r="Q88" s="9">
        <v>361.6</v>
      </c>
      <c r="R88" s="9">
        <v>0</v>
      </c>
      <c r="S88" s="7">
        <v>0</v>
      </c>
      <c r="T88" s="9">
        <v>10</v>
      </c>
      <c r="U88" s="9">
        <v>4.4</v>
      </c>
      <c r="V88" s="9">
        <v>0</v>
      </c>
      <c r="W88" s="9">
        <v>13.9</v>
      </c>
      <c r="X88" s="9">
        <v>0.4</v>
      </c>
      <c r="Y88" s="9">
        <v>105.4</v>
      </c>
      <c r="Z88" s="9">
        <v>174</v>
      </c>
      <c r="AA88" s="7">
        <v>1</v>
      </c>
      <c r="AB88" s="7">
        <f t="shared" si="26"/>
        <v>0</v>
      </c>
      <c r="AC88" s="9">
        <v>13.7</v>
      </c>
      <c r="AD88" s="9">
        <v>0</v>
      </c>
      <c r="AE88" s="9">
        <v>4.1</v>
      </c>
      <c r="AF88" s="9">
        <v>5</v>
      </c>
      <c r="AG88" s="9">
        <v>0</v>
      </c>
      <c r="AH88" s="9">
        <v>3.9</v>
      </c>
      <c r="AI88" s="9">
        <v>4.9</v>
      </c>
      <c r="AJ88" s="9">
        <v>390.6</v>
      </c>
      <c r="AK88" s="9">
        <v>202.9</v>
      </c>
      <c r="AL88" s="9">
        <v>459.1</v>
      </c>
      <c r="AM88" s="9">
        <v>564.5</v>
      </c>
      <c r="AN88" s="9">
        <v>28.7</v>
      </c>
      <c r="AO88" s="9">
        <v>29</v>
      </c>
      <c r="AP88" s="9"/>
      <c r="AQ88" s="71">
        <f t="shared" si="27"/>
        <v>0.2589056</v>
      </c>
      <c r="AR88" s="71">
        <f t="shared" si="28"/>
        <v>0</v>
      </c>
      <c r="AS88" s="71">
        <f t="shared" si="29"/>
        <v>0</v>
      </c>
      <c r="AT88" s="71">
        <f t="shared" si="30"/>
        <v>0.00716</v>
      </c>
      <c r="AU88" s="71">
        <f t="shared" si="31"/>
        <v>0.0031504</v>
      </c>
      <c r="AV88" s="71">
        <f t="shared" si="32"/>
        <v>0</v>
      </c>
      <c r="AW88" s="71">
        <f t="shared" si="33"/>
        <v>0.0099524</v>
      </c>
      <c r="AX88" s="71">
        <f t="shared" si="34"/>
        <v>0.00028639999999999997</v>
      </c>
      <c r="AY88" s="71">
        <f t="shared" si="35"/>
        <v>0.0754664</v>
      </c>
      <c r="AZ88" s="71">
        <f t="shared" si="36"/>
        <v>0.12458399999999999</v>
      </c>
      <c r="BA88" s="71">
        <f t="shared" si="37"/>
        <v>0.000716</v>
      </c>
      <c r="BB88" s="71">
        <f t="shared" si="38"/>
        <v>0</v>
      </c>
      <c r="BC88" s="71">
        <f t="shared" si="39"/>
        <v>0.009809199999999999</v>
      </c>
      <c r="BD88" s="71">
        <f t="shared" si="40"/>
        <v>0</v>
      </c>
      <c r="BE88" s="71">
        <f t="shared" si="41"/>
        <v>0.0029355999999999996</v>
      </c>
      <c r="BF88" s="71">
        <f t="shared" si="42"/>
        <v>0.00358</v>
      </c>
      <c r="BG88" s="71">
        <f t="shared" si="43"/>
        <v>0</v>
      </c>
      <c r="BH88" s="71">
        <f t="shared" si="44"/>
        <v>0.0027923999999999996</v>
      </c>
      <c r="BI88" s="71">
        <f t="shared" si="45"/>
        <v>0.0035084</v>
      </c>
      <c r="BJ88" s="71">
        <f t="shared" si="46"/>
        <v>0.2796696</v>
      </c>
      <c r="BK88" s="71">
        <f t="shared" si="47"/>
        <v>0.1452764</v>
      </c>
      <c r="BL88" s="71">
        <f t="shared" si="48"/>
        <v>0.3287156</v>
      </c>
      <c r="BM88" s="71">
        <f t="shared" si="49"/>
        <v>0.404182</v>
      </c>
      <c r="BN88" s="71">
        <f t="shared" si="50"/>
        <v>0.020549199999999997</v>
      </c>
      <c r="BO88" s="71">
        <f t="shared" si="51"/>
        <v>0.020763999999999998</v>
      </c>
    </row>
    <row r="89" spans="1:67" ht="12">
      <c r="A89" s="3">
        <v>13054</v>
      </c>
      <c r="B89" s="3">
        <v>1</v>
      </c>
      <c r="C89" s="3">
        <v>1</v>
      </c>
      <c r="D89" s="3">
        <v>0</v>
      </c>
      <c r="E89" s="3">
        <v>1</v>
      </c>
      <c r="F89" s="3">
        <v>0</v>
      </c>
      <c r="G89" s="3">
        <v>3</v>
      </c>
      <c r="H89" s="3">
        <v>15</v>
      </c>
      <c r="I89" s="3" t="s">
        <v>556</v>
      </c>
      <c r="J89" s="3">
        <v>20</v>
      </c>
      <c r="K89" s="3">
        <v>2</v>
      </c>
      <c r="L89" s="3">
        <v>1</v>
      </c>
      <c r="M89" s="3">
        <v>2</v>
      </c>
      <c r="N89" s="3">
        <v>2</v>
      </c>
      <c r="O89" s="3">
        <v>0</v>
      </c>
      <c r="P89" s="3">
        <v>0.000716</v>
      </c>
      <c r="Q89" s="9">
        <v>462.4</v>
      </c>
      <c r="R89" s="9">
        <v>41.1</v>
      </c>
      <c r="S89" s="7">
        <v>1</v>
      </c>
      <c r="T89" s="9">
        <v>128.2</v>
      </c>
      <c r="U89" s="9">
        <v>0.1</v>
      </c>
      <c r="V89" s="9">
        <v>123.8</v>
      </c>
      <c r="W89" s="9">
        <v>144.4</v>
      </c>
      <c r="X89" s="9">
        <v>0</v>
      </c>
      <c r="Y89" s="9">
        <v>550.6</v>
      </c>
      <c r="Z89" s="9">
        <v>1021.8</v>
      </c>
      <c r="AA89" s="7">
        <v>1</v>
      </c>
      <c r="AB89" s="7">
        <f t="shared" si="26"/>
        <v>0</v>
      </c>
      <c r="AC89" s="9">
        <v>0</v>
      </c>
      <c r="AD89" s="9">
        <v>0</v>
      </c>
      <c r="AE89" s="9">
        <v>0</v>
      </c>
      <c r="AF89" s="9">
        <v>3</v>
      </c>
      <c r="AG89" s="9">
        <v>124.4</v>
      </c>
      <c r="AH89" s="9">
        <v>0</v>
      </c>
      <c r="AI89" s="9">
        <v>15.8</v>
      </c>
      <c r="AJ89" s="9">
        <v>900.4</v>
      </c>
      <c r="AK89" s="9">
        <v>1459.8</v>
      </c>
      <c r="AL89" s="9">
        <v>1371.5</v>
      </c>
      <c r="AM89" s="9">
        <v>1922.2</v>
      </c>
      <c r="AN89" s="9">
        <v>437.6</v>
      </c>
      <c r="AO89" s="9">
        <v>438</v>
      </c>
      <c r="AP89" s="9"/>
      <c r="AQ89" s="71">
        <f t="shared" si="27"/>
        <v>0.33107839999999994</v>
      </c>
      <c r="AR89" s="71">
        <f t="shared" si="28"/>
        <v>0.029427599999999998</v>
      </c>
      <c r="AS89" s="71">
        <f t="shared" si="29"/>
        <v>0.000716</v>
      </c>
      <c r="AT89" s="71">
        <f t="shared" si="30"/>
        <v>0.09179119999999999</v>
      </c>
      <c r="AU89" s="71">
        <f t="shared" si="31"/>
        <v>7.159999999999999E-05</v>
      </c>
      <c r="AV89" s="71">
        <f t="shared" si="32"/>
        <v>0.08864079999999999</v>
      </c>
      <c r="AW89" s="71">
        <f t="shared" si="33"/>
        <v>0.1033904</v>
      </c>
      <c r="AX89" s="71">
        <f t="shared" si="34"/>
        <v>0</v>
      </c>
      <c r="AY89" s="71">
        <f t="shared" si="35"/>
        <v>0.3942296</v>
      </c>
      <c r="AZ89" s="71">
        <f t="shared" si="36"/>
        <v>0.7316088</v>
      </c>
      <c r="BA89" s="71">
        <f t="shared" si="37"/>
        <v>0.000716</v>
      </c>
      <c r="BB89" s="71">
        <f t="shared" si="38"/>
        <v>0</v>
      </c>
      <c r="BC89" s="71">
        <f t="shared" si="39"/>
        <v>0</v>
      </c>
      <c r="BD89" s="71">
        <f t="shared" si="40"/>
        <v>0</v>
      </c>
      <c r="BE89" s="71">
        <f t="shared" si="41"/>
        <v>0</v>
      </c>
      <c r="BF89" s="71">
        <f t="shared" si="42"/>
        <v>0.0021479999999999997</v>
      </c>
      <c r="BG89" s="71">
        <f t="shared" si="43"/>
        <v>0.0890704</v>
      </c>
      <c r="BH89" s="71">
        <f t="shared" si="44"/>
        <v>0</v>
      </c>
      <c r="BI89" s="71">
        <f t="shared" si="45"/>
        <v>0.0113128</v>
      </c>
      <c r="BJ89" s="71">
        <f t="shared" si="46"/>
        <v>0.6446863999999999</v>
      </c>
      <c r="BK89" s="71">
        <f t="shared" si="47"/>
        <v>1.0452168</v>
      </c>
      <c r="BL89" s="71">
        <f t="shared" si="48"/>
        <v>0.9819939999999999</v>
      </c>
      <c r="BM89" s="71">
        <f t="shared" si="49"/>
        <v>1.3762952</v>
      </c>
      <c r="BN89" s="71">
        <f t="shared" si="50"/>
        <v>0.3133216</v>
      </c>
      <c r="BO89" s="71">
        <f t="shared" si="51"/>
        <v>0.313608</v>
      </c>
    </row>
    <row r="90" spans="1:67" ht="12">
      <c r="A90" s="3">
        <v>13055</v>
      </c>
      <c r="B90" s="3">
        <v>9</v>
      </c>
      <c r="C90" s="3">
        <v>0</v>
      </c>
      <c r="D90" s="3">
        <v>1</v>
      </c>
      <c r="E90" s="3">
        <v>1</v>
      </c>
      <c r="F90" s="3">
        <v>0</v>
      </c>
      <c r="G90" s="3">
        <v>2</v>
      </c>
      <c r="H90" s="3">
        <v>40</v>
      </c>
      <c r="I90" s="3" t="s">
        <v>695</v>
      </c>
      <c r="J90" s="3">
        <v>83</v>
      </c>
      <c r="K90" s="3">
        <v>1</v>
      </c>
      <c r="L90" s="3">
        <v>1</v>
      </c>
      <c r="M90" s="3">
        <v>1</v>
      </c>
      <c r="N90" s="3">
        <v>2</v>
      </c>
      <c r="O90" s="3">
        <v>0</v>
      </c>
      <c r="P90" s="3">
        <v>0.002423</v>
      </c>
      <c r="Q90" s="9">
        <v>36.5</v>
      </c>
      <c r="R90" s="9">
        <v>0</v>
      </c>
      <c r="S90" s="7">
        <v>0</v>
      </c>
      <c r="T90" s="9">
        <v>64.1</v>
      </c>
      <c r="U90" s="9">
        <v>31.7</v>
      </c>
      <c r="V90" s="9">
        <v>0</v>
      </c>
      <c r="W90" s="9">
        <v>7.4</v>
      </c>
      <c r="X90" s="9">
        <v>0.4</v>
      </c>
      <c r="Y90" s="9">
        <v>27.4</v>
      </c>
      <c r="Z90" s="9">
        <v>159.3</v>
      </c>
      <c r="AA90" s="7">
        <v>1</v>
      </c>
      <c r="AB90" s="7">
        <f t="shared" si="26"/>
        <v>1</v>
      </c>
      <c r="AC90" s="9">
        <v>4.5</v>
      </c>
      <c r="AD90" s="9">
        <v>0</v>
      </c>
      <c r="AE90" s="9">
        <v>50.5</v>
      </c>
      <c r="AF90" s="9">
        <v>13.5</v>
      </c>
      <c r="AG90" s="9">
        <v>0</v>
      </c>
      <c r="AH90" s="9">
        <v>31.7</v>
      </c>
      <c r="AI90" s="9">
        <v>2.6</v>
      </c>
      <c r="AJ90" s="9">
        <v>162.5</v>
      </c>
      <c r="AK90" s="9">
        <v>285.4</v>
      </c>
      <c r="AL90" s="9">
        <v>294.6</v>
      </c>
      <c r="AM90" s="9">
        <v>321.9</v>
      </c>
      <c r="AN90" s="9">
        <v>103.6</v>
      </c>
      <c r="AO90" s="9">
        <v>126</v>
      </c>
      <c r="AP90" s="9"/>
      <c r="AQ90" s="71">
        <f t="shared" si="27"/>
        <v>0.08843949999999999</v>
      </c>
      <c r="AR90" s="71">
        <f t="shared" si="28"/>
        <v>0</v>
      </c>
      <c r="AS90" s="71">
        <f t="shared" si="29"/>
        <v>0</v>
      </c>
      <c r="AT90" s="71">
        <f t="shared" si="30"/>
        <v>0.15531429999999996</v>
      </c>
      <c r="AU90" s="71">
        <f t="shared" si="31"/>
        <v>0.07680909999999999</v>
      </c>
      <c r="AV90" s="71">
        <f t="shared" si="32"/>
        <v>0</v>
      </c>
      <c r="AW90" s="71">
        <f t="shared" si="33"/>
        <v>0.0179302</v>
      </c>
      <c r="AX90" s="71">
        <f t="shared" si="34"/>
        <v>0.0009691999999999999</v>
      </c>
      <c r="AY90" s="71">
        <f t="shared" si="35"/>
        <v>0.0663902</v>
      </c>
      <c r="AZ90" s="71">
        <f t="shared" si="36"/>
        <v>0.3859839</v>
      </c>
      <c r="BA90" s="71">
        <f t="shared" si="37"/>
        <v>0.002423</v>
      </c>
      <c r="BB90" s="71">
        <f t="shared" si="38"/>
        <v>0.002423</v>
      </c>
      <c r="BC90" s="71">
        <f t="shared" si="39"/>
        <v>0.0109035</v>
      </c>
      <c r="BD90" s="71">
        <f t="shared" si="40"/>
        <v>0</v>
      </c>
      <c r="BE90" s="71">
        <f t="shared" si="41"/>
        <v>0.12236149999999998</v>
      </c>
      <c r="BF90" s="71">
        <f t="shared" si="42"/>
        <v>0.032710499999999997</v>
      </c>
      <c r="BG90" s="71">
        <f t="shared" si="43"/>
        <v>0</v>
      </c>
      <c r="BH90" s="71">
        <f t="shared" si="44"/>
        <v>0.07680909999999999</v>
      </c>
      <c r="BI90" s="71">
        <f t="shared" si="45"/>
        <v>0.0062997999999999995</v>
      </c>
      <c r="BJ90" s="71">
        <f t="shared" si="46"/>
        <v>0.39373749999999996</v>
      </c>
      <c r="BK90" s="71">
        <f t="shared" si="47"/>
        <v>0.6915241999999999</v>
      </c>
      <c r="BL90" s="71">
        <f t="shared" si="48"/>
        <v>0.7138158</v>
      </c>
      <c r="BM90" s="71">
        <f t="shared" si="49"/>
        <v>0.7799636999999999</v>
      </c>
      <c r="BN90" s="71">
        <f t="shared" si="50"/>
        <v>0.2510228</v>
      </c>
      <c r="BO90" s="71">
        <f t="shared" si="51"/>
        <v>0.30529799999999996</v>
      </c>
    </row>
    <row r="91" spans="1:67" ht="12">
      <c r="A91" s="3">
        <v>13056</v>
      </c>
      <c r="B91" s="3">
        <v>2</v>
      </c>
      <c r="C91" s="3">
        <v>0</v>
      </c>
      <c r="D91" s="3">
        <v>0</v>
      </c>
      <c r="E91" s="3">
        <v>1</v>
      </c>
      <c r="F91" s="3">
        <v>0</v>
      </c>
      <c r="G91" s="3">
        <v>2</v>
      </c>
      <c r="H91" s="3">
        <v>31</v>
      </c>
      <c r="I91" s="3" t="s">
        <v>762</v>
      </c>
      <c r="J91" s="3">
        <v>31</v>
      </c>
      <c r="K91" s="3">
        <v>1</v>
      </c>
      <c r="L91" s="3">
        <v>1</v>
      </c>
      <c r="M91" s="3">
        <v>2</v>
      </c>
      <c r="N91" s="3">
        <v>2</v>
      </c>
      <c r="O91" s="3">
        <v>0</v>
      </c>
      <c r="P91" s="3">
        <v>0.002423</v>
      </c>
      <c r="Q91" s="9">
        <v>0.7</v>
      </c>
      <c r="R91" s="9">
        <v>17.6</v>
      </c>
      <c r="S91" s="7">
        <v>1</v>
      </c>
      <c r="T91" s="9">
        <v>15.2</v>
      </c>
      <c r="U91" s="9">
        <v>0</v>
      </c>
      <c r="V91" s="9">
        <v>0</v>
      </c>
      <c r="W91" s="9">
        <v>33.8</v>
      </c>
      <c r="X91" s="9">
        <v>0</v>
      </c>
      <c r="Y91" s="9">
        <v>81.2</v>
      </c>
      <c r="Z91" s="9">
        <v>129.3</v>
      </c>
      <c r="AA91" s="7">
        <v>1</v>
      </c>
      <c r="AB91" s="7">
        <f t="shared" si="26"/>
        <v>0</v>
      </c>
      <c r="AC91" s="9">
        <v>0.7</v>
      </c>
      <c r="AD91" s="9">
        <v>0</v>
      </c>
      <c r="AE91" s="9">
        <v>5.5</v>
      </c>
      <c r="AF91" s="9">
        <v>1.1</v>
      </c>
      <c r="AG91" s="9">
        <v>8.1</v>
      </c>
      <c r="AH91" s="9">
        <v>0</v>
      </c>
      <c r="AI91" s="9">
        <v>2.9</v>
      </c>
      <c r="AJ91" s="9">
        <v>67.5</v>
      </c>
      <c r="AK91" s="9">
        <v>196.1</v>
      </c>
      <c r="AL91" s="9">
        <v>115.6</v>
      </c>
      <c r="AM91" s="9">
        <v>196.8</v>
      </c>
      <c r="AN91" s="9">
        <v>66.6</v>
      </c>
      <c r="AO91" s="9">
        <v>66.8</v>
      </c>
      <c r="AP91" s="9"/>
      <c r="AQ91" s="71">
        <f t="shared" si="27"/>
        <v>0.0016960999999999999</v>
      </c>
      <c r="AR91" s="71">
        <f t="shared" si="28"/>
        <v>0.0426448</v>
      </c>
      <c r="AS91" s="71">
        <f t="shared" si="29"/>
        <v>0.002423</v>
      </c>
      <c r="AT91" s="71">
        <f t="shared" si="30"/>
        <v>0.0368296</v>
      </c>
      <c r="AU91" s="71">
        <f t="shared" si="31"/>
        <v>0</v>
      </c>
      <c r="AV91" s="71">
        <f t="shared" si="32"/>
        <v>0</v>
      </c>
      <c r="AW91" s="71">
        <f t="shared" si="33"/>
        <v>0.08189739999999998</v>
      </c>
      <c r="AX91" s="71">
        <f t="shared" si="34"/>
        <v>0</v>
      </c>
      <c r="AY91" s="71">
        <f t="shared" si="35"/>
        <v>0.1967476</v>
      </c>
      <c r="AZ91" s="71">
        <f t="shared" si="36"/>
        <v>0.3132939</v>
      </c>
      <c r="BA91" s="71">
        <f t="shared" si="37"/>
        <v>0.002423</v>
      </c>
      <c r="BB91" s="71">
        <f t="shared" si="38"/>
        <v>0</v>
      </c>
      <c r="BC91" s="71">
        <f t="shared" si="39"/>
        <v>0.0016960999999999999</v>
      </c>
      <c r="BD91" s="71">
        <f t="shared" si="40"/>
        <v>0</v>
      </c>
      <c r="BE91" s="71">
        <f t="shared" si="41"/>
        <v>0.013326499999999998</v>
      </c>
      <c r="BF91" s="71">
        <f t="shared" si="42"/>
        <v>0.0026653</v>
      </c>
      <c r="BG91" s="71">
        <f t="shared" si="43"/>
        <v>0.0196263</v>
      </c>
      <c r="BH91" s="71">
        <f t="shared" si="44"/>
        <v>0</v>
      </c>
      <c r="BI91" s="71">
        <f t="shared" si="45"/>
        <v>0.0070266999999999994</v>
      </c>
      <c r="BJ91" s="71">
        <f t="shared" si="46"/>
        <v>0.1635525</v>
      </c>
      <c r="BK91" s="71">
        <f t="shared" si="47"/>
        <v>0.47515029999999997</v>
      </c>
      <c r="BL91" s="71">
        <f t="shared" si="48"/>
        <v>0.2800988</v>
      </c>
      <c r="BM91" s="71">
        <f t="shared" si="49"/>
        <v>0.4768464</v>
      </c>
      <c r="BN91" s="71">
        <f t="shared" si="50"/>
        <v>0.16137179999999998</v>
      </c>
      <c r="BO91" s="71">
        <f t="shared" si="51"/>
        <v>0.16185639999999998</v>
      </c>
    </row>
    <row r="92" spans="1:67" ht="12">
      <c r="A92" s="3">
        <v>13057</v>
      </c>
      <c r="B92" s="3">
        <v>9</v>
      </c>
      <c r="C92" s="3">
        <v>0</v>
      </c>
      <c r="D92" s="3">
        <v>1</v>
      </c>
      <c r="E92" s="3">
        <v>1</v>
      </c>
      <c r="F92" s="3">
        <v>0</v>
      </c>
      <c r="G92" s="3">
        <v>2</v>
      </c>
      <c r="H92" s="3">
        <v>40</v>
      </c>
      <c r="I92" s="3" t="s">
        <v>695</v>
      </c>
      <c r="J92" s="3">
        <v>83</v>
      </c>
      <c r="K92" s="3">
        <v>1</v>
      </c>
      <c r="L92" s="3">
        <v>1</v>
      </c>
      <c r="M92" s="3">
        <v>2</v>
      </c>
      <c r="N92" s="3">
        <v>2</v>
      </c>
      <c r="O92" s="3">
        <v>0</v>
      </c>
      <c r="P92" s="3">
        <v>0.002423</v>
      </c>
      <c r="Q92" s="9">
        <v>0.5</v>
      </c>
      <c r="R92" s="9">
        <v>0</v>
      </c>
      <c r="S92" s="7">
        <v>0</v>
      </c>
      <c r="T92" s="9">
        <v>40.8</v>
      </c>
      <c r="U92" s="9">
        <v>36.8</v>
      </c>
      <c r="V92" s="9">
        <v>0</v>
      </c>
      <c r="W92" s="9">
        <v>16.1</v>
      </c>
      <c r="X92" s="9">
        <v>0</v>
      </c>
      <c r="Y92" s="9">
        <v>73.1</v>
      </c>
      <c r="Z92" s="9">
        <v>102.8</v>
      </c>
      <c r="AA92" s="7">
        <v>1</v>
      </c>
      <c r="AB92" s="7">
        <f t="shared" si="26"/>
        <v>1</v>
      </c>
      <c r="AC92" s="9">
        <v>0.5</v>
      </c>
      <c r="AD92" s="9">
        <v>0</v>
      </c>
      <c r="AE92" s="9">
        <v>33.9</v>
      </c>
      <c r="AF92" s="9">
        <v>6.8</v>
      </c>
      <c r="AG92" s="9">
        <v>0</v>
      </c>
      <c r="AH92" s="9">
        <v>35.3</v>
      </c>
      <c r="AI92" s="9">
        <v>2.8</v>
      </c>
      <c r="AJ92" s="9">
        <v>94.4</v>
      </c>
      <c r="AK92" s="9">
        <v>196.8</v>
      </c>
      <c r="AL92" s="9">
        <v>124.2</v>
      </c>
      <c r="AM92" s="9">
        <v>197.3</v>
      </c>
      <c r="AN92" s="9">
        <v>93.7</v>
      </c>
      <c r="AO92" s="9">
        <v>93.9</v>
      </c>
      <c r="AP92" s="9"/>
      <c r="AQ92" s="71">
        <f t="shared" si="27"/>
        <v>0.0012115</v>
      </c>
      <c r="AR92" s="71">
        <f t="shared" si="28"/>
        <v>0</v>
      </c>
      <c r="AS92" s="71">
        <f t="shared" si="29"/>
        <v>0</v>
      </c>
      <c r="AT92" s="71">
        <f t="shared" si="30"/>
        <v>0.09885839999999999</v>
      </c>
      <c r="AU92" s="71">
        <f t="shared" si="31"/>
        <v>0.08916639999999999</v>
      </c>
      <c r="AV92" s="71">
        <f t="shared" si="32"/>
        <v>0</v>
      </c>
      <c r="AW92" s="71">
        <f t="shared" si="33"/>
        <v>0.0390103</v>
      </c>
      <c r="AX92" s="71">
        <f t="shared" si="34"/>
        <v>0</v>
      </c>
      <c r="AY92" s="71">
        <f t="shared" si="35"/>
        <v>0.17712129999999998</v>
      </c>
      <c r="AZ92" s="71">
        <f t="shared" si="36"/>
        <v>0.24908439999999998</v>
      </c>
      <c r="BA92" s="71">
        <f t="shared" si="37"/>
        <v>0.002423</v>
      </c>
      <c r="BB92" s="71">
        <f t="shared" si="38"/>
        <v>0.002423</v>
      </c>
      <c r="BC92" s="71">
        <f t="shared" si="39"/>
        <v>0.0012115</v>
      </c>
      <c r="BD92" s="71">
        <f t="shared" si="40"/>
        <v>0</v>
      </c>
      <c r="BE92" s="71">
        <f t="shared" si="41"/>
        <v>0.0821397</v>
      </c>
      <c r="BF92" s="71">
        <f t="shared" si="42"/>
        <v>0.0164764</v>
      </c>
      <c r="BG92" s="71">
        <f t="shared" si="43"/>
        <v>0</v>
      </c>
      <c r="BH92" s="71">
        <f t="shared" si="44"/>
        <v>0.08553189999999998</v>
      </c>
      <c r="BI92" s="71">
        <f t="shared" si="45"/>
        <v>0.0067843999999999995</v>
      </c>
      <c r="BJ92" s="71">
        <f t="shared" si="46"/>
        <v>0.2287312</v>
      </c>
      <c r="BK92" s="71">
        <f t="shared" si="47"/>
        <v>0.4768464</v>
      </c>
      <c r="BL92" s="71">
        <f t="shared" si="48"/>
        <v>0.3009366</v>
      </c>
      <c r="BM92" s="71">
        <f t="shared" si="49"/>
        <v>0.4780579</v>
      </c>
      <c r="BN92" s="71">
        <f t="shared" si="50"/>
        <v>0.2270351</v>
      </c>
      <c r="BO92" s="71">
        <f t="shared" si="51"/>
        <v>0.2275197</v>
      </c>
    </row>
    <row r="93" spans="1:67" ht="12">
      <c r="A93" s="3">
        <v>13058</v>
      </c>
      <c r="B93" s="3">
        <v>9</v>
      </c>
      <c r="C93" s="3">
        <v>0</v>
      </c>
      <c r="D93" s="3">
        <v>1</v>
      </c>
      <c r="E93" s="3">
        <v>1</v>
      </c>
      <c r="F93" s="3">
        <v>0</v>
      </c>
      <c r="G93" s="3">
        <v>2</v>
      </c>
      <c r="H93" s="3">
        <v>14</v>
      </c>
      <c r="I93" s="3" t="s">
        <v>555</v>
      </c>
      <c r="J93" s="3">
        <v>13</v>
      </c>
      <c r="K93" s="3">
        <v>4</v>
      </c>
      <c r="L93" s="3">
        <v>1</v>
      </c>
      <c r="M93" s="3">
        <v>1</v>
      </c>
      <c r="N93" s="3">
        <v>2</v>
      </c>
      <c r="O93" s="3">
        <v>0</v>
      </c>
      <c r="P93" s="3">
        <v>0.002423</v>
      </c>
      <c r="Q93" s="9">
        <v>82.2</v>
      </c>
      <c r="R93" s="9">
        <v>0</v>
      </c>
      <c r="S93" s="7">
        <v>0</v>
      </c>
      <c r="T93" s="9">
        <v>0.5</v>
      </c>
      <c r="U93" s="9">
        <v>0</v>
      </c>
      <c r="V93" s="9">
        <v>0</v>
      </c>
      <c r="W93" s="9">
        <v>6.5</v>
      </c>
      <c r="X93" s="9">
        <v>0</v>
      </c>
      <c r="Y93" s="9">
        <v>9.7</v>
      </c>
      <c r="Z93" s="9">
        <v>0</v>
      </c>
      <c r="AA93" s="7">
        <v>0</v>
      </c>
      <c r="AB93" s="7">
        <f t="shared" si="26"/>
        <v>0</v>
      </c>
      <c r="AC93" s="9">
        <v>5.8</v>
      </c>
      <c r="AD93" s="9">
        <v>0</v>
      </c>
      <c r="AE93" s="9">
        <v>0</v>
      </c>
      <c r="AF93" s="9">
        <v>0.5</v>
      </c>
      <c r="AG93" s="9">
        <v>0</v>
      </c>
      <c r="AH93" s="9">
        <v>0</v>
      </c>
      <c r="AI93" s="9">
        <v>6.5</v>
      </c>
      <c r="AJ93" s="9">
        <v>89.6</v>
      </c>
      <c r="AK93" s="9">
        <v>7.3</v>
      </c>
      <c r="AL93" s="9">
        <v>79.9</v>
      </c>
      <c r="AM93" s="9">
        <v>89.5</v>
      </c>
      <c r="AN93" s="9">
        <v>7</v>
      </c>
      <c r="AO93" s="9">
        <v>7.4</v>
      </c>
      <c r="AP93" s="9"/>
      <c r="AQ93" s="71">
        <f t="shared" si="27"/>
        <v>0.1991706</v>
      </c>
      <c r="AR93" s="71">
        <f t="shared" si="28"/>
        <v>0</v>
      </c>
      <c r="AS93" s="71">
        <f t="shared" si="29"/>
        <v>0</v>
      </c>
      <c r="AT93" s="71">
        <f t="shared" si="30"/>
        <v>0.0012115</v>
      </c>
      <c r="AU93" s="71">
        <f t="shared" si="31"/>
        <v>0</v>
      </c>
      <c r="AV93" s="71">
        <f t="shared" si="32"/>
        <v>0</v>
      </c>
      <c r="AW93" s="71">
        <f t="shared" si="33"/>
        <v>0.0157495</v>
      </c>
      <c r="AX93" s="71">
        <f t="shared" si="34"/>
        <v>0</v>
      </c>
      <c r="AY93" s="71">
        <f t="shared" si="35"/>
        <v>0.023503099999999996</v>
      </c>
      <c r="AZ93" s="71">
        <f t="shared" si="36"/>
        <v>0</v>
      </c>
      <c r="BA93" s="71">
        <f t="shared" si="37"/>
        <v>0</v>
      </c>
      <c r="BB93" s="71">
        <f t="shared" si="38"/>
        <v>0</v>
      </c>
      <c r="BC93" s="71">
        <f t="shared" si="39"/>
        <v>0.014053399999999999</v>
      </c>
      <c r="BD93" s="71">
        <f t="shared" si="40"/>
        <v>0</v>
      </c>
      <c r="BE93" s="71">
        <f t="shared" si="41"/>
        <v>0</v>
      </c>
      <c r="BF93" s="71">
        <f t="shared" si="42"/>
        <v>0.0012115</v>
      </c>
      <c r="BG93" s="71">
        <f t="shared" si="43"/>
        <v>0</v>
      </c>
      <c r="BH93" s="71">
        <f t="shared" si="44"/>
        <v>0</v>
      </c>
      <c r="BI93" s="71">
        <f t="shared" si="45"/>
        <v>0.0157495</v>
      </c>
      <c r="BJ93" s="71">
        <f t="shared" si="46"/>
        <v>0.21710079999999998</v>
      </c>
      <c r="BK93" s="71">
        <f t="shared" si="47"/>
        <v>0.0176879</v>
      </c>
      <c r="BL93" s="71">
        <f t="shared" si="48"/>
        <v>0.1935977</v>
      </c>
      <c r="BM93" s="71">
        <f t="shared" si="49"/>
        <v>0.21685849999999998</v>
      </c>
      <c r="BN93" s="71">
        <f t="shared" si="50"/>
        <v>0.016960999999999997</v>
      </c>
      <c r="BO93" s="71">
        <f t="shared" si="51"/>
        <v>0.0179302</v>
      </c>
    </row>
    <row r="94" spans="1:69" ht="12">
      <c r="A94" s="3">
        <v>13059</v>
      </c>
      <c r="B94" s="3">
        <v>1</v>
      </c>
      <c r="C94" s="3">
        <v>1</v>
      </c>
      <c r="D94" s="3">
        <v>0</v>
      </c>
      <c r="E94" s="3">
        <v>1</v>
      </c>
      <c r="F94" s="3">
        <v>0</v>
      </c>
      <c r="G94" s="3">
        <v>3</v>
      </c>
      <c r="H94" s="3">
        <v>22</v>
      </c>
      <c r="I94" s="3" t="s">
        <v>431</v>
      </c>
      <c r="J94" s="3">
        <v>2</v>
      </c>
      <c r="K94" s="3">
        <v>2</v>
      </c>
      <c r="L94" s="3">
        <v>1</v>
      </c>
      <c r="M94" s="3">
        <v>2</v>
      </c>
      <c r="N94" s="3">
        <v>2</v>
      </c>
      <c r="O94" s="3">
        <v>0</v>
      </c>
      <c r="P94" s="3">
        <v>0.000716</v>
      </c>
      <c r="Q94" s="9">
        <v>737.3</v>
      </c>
      <c r="R94" s="9">
        <v>0</v>
      </c>
      <c r="S94" s="7">
        <v>0</v>
      </c>
      <c r="T94" s="9">
        <v>99.3</v>
      </c>
      <c r="U94" s="9">
        <v>0</v>
      </c>
      <c r="V94" s="9">
        <v>0</v>
      </c>
      <c r="W94" s="9">
        <v>327.3</v>
      </c>
      <c r="X94" s="9">
        <v>0</v>
      </c>
      <c r="Y94" s="9">
        <v>3358</v>
      </c>
      <c r="Z94" s="9">
        <v>7175</v>
      </c>
      <c r="AA94" s="7">
        <v>1</v>
      </c>
      <c r="AB94" s="7">
        <f t="shared" si="26"/>
        <v>0</v>
      </c>
      <c r="AC94" s="9">
        <v>269.3</v>
      </c>
      <c r="AD94" s="9">
        <v>178.8</v>
      </c>
      <c r="AE94" s="9">
        <v>73.3</v>
      </c>
      <c r="AF94" s="9">
        <v>25.9</v>
      </c>
      <c r="AG94" s="9">
        <v>0</v>
      </c>
      <c r="AH94" s="9">
        <v>0</v>
      </c>
      <c r="AI94" s="9">
        <v>0</v>
      </c>
      <c r="AJ94" s="9">
        <v>1164.1</v>
      </c>
      <c r="AK94" s="9">
        <v>7601.7</v>
      </c>
      <c r="AL94" s="9">
        <v>4981</v>
      </c>
      <c r="AM94" s="9">
        <v>8339</v>
      </c>
      <c r="AN94" s="9">
        <v>426.6</v>
      </c>
      <c r="AO94" s="9">
        <v>426.8</v>
      </c>
      <c r="AP94" s="9"/>
      <c r="AQ94" s="71">
        <f t="shared" si="27"/>
        <v>0.5279067999999999</v>
      </c>
      <c r="AR94" s="71">
        <f t="shared" si="28"/>
        <v>0</v>
      </c>
      <c r="AS94" s="71">
        <f t="shared" si="29"/>
        <v>0</v>
      </c>
      <c r="AT94" s="71">
        <f t="shared" si="30"/>
        <v>0.07109879999999999</v>
      </c>
      <c r="AU94" s="71">
        <f t="shared" si="31"/>
        <v>0</v>
      </c>
      <c r="AV94" s="71">
        <f t="shared" si="32"/>
        <v>0</v>
      </c>
      <c r="AW94" s="71">
        <f t="shared" si="33"/>
        <v>0.2343468</v>
      </c>
      <c r="AX94" s="71">
        <f t="shared" si="34"/>
        <v>0</v>
      </c>
      <c r="AY94" s="71">
        <f t="shared" si="35"/>
        <v>2.404328</v>
      </c>
      <c r="AZ94" s="71">
        <f t="shared" si="36"/>
        <v>5.1373</v>
      </c>
      <c r="BA94" s="71">
        <f t="shared" si="37"/>
        <v>0.000716</v>
      </c>
      <c r="BB94" s="71">
        <f t="shared" si="38"/>
        <v>0</v>
      </c>
      <c r="BC94" s="71">
        <f t="shared" si="39"/>
        <v>0.19281879999999998</v>
      </c>
      <c r="BD94" s="71">
        <f t="shared" si="40"/>
        <v>0.1280208</v>
      </c>
      <c r="BE94" s="71">
        <f t="shared" si="41"/>
        <v>0.052482799999999996</v>
      </c>
      <c r="BF94" s="71">
        <f t="shared" si="42"/>
        <v>0.0185444</v>
      </c>
      <c r="BG94" s="71">
        <f t="shared" si="43"/>
        <v>0</v>
      </c>
      <c r="BH94" s="71">
        <f t="shared" si="44"/>
        <v>0</v>
      </c>
      <c r="BI94" s="71">
        <f t="shared" si="45"/>
        <v>0</v>
      </c>
      <c r="BJ94" s="71">
        <f t="shared" si="46"/>
        <v>0.8334955999999999</v>
      </c>
      <c r="BK94" s="71">
        <f t="shared" si="47"/>
        <v>5.4428171999999995</v>
      </c>
      <c r="BL94" s="71">
        <f t="shared" si="48"/>
        <v>3.5663959999999997</v>
      </c>
      <c r="BM94" s="71">
        <f t="shared" si="49"/>
        <v>5.970724</v>
      </c>
      <c r="BN94" s="71">
        <f t="shared" si="50"/>
        <v>0.3054456</v>
      </c>
      <c r="BO94" s="71">
        <f t="shared" si="51"/>
        <v>0.3055888</v>
      </c>
      <c r="BQ94" s="71"/>
    </row>
    <row r="95" spans="1:67" ht="12">
      <c r="A95" s="3">
        <v>13060</v>
      </c>
      <c r="B95" s="3">
        <v>9</v>
      </c>
      <c r="C95" s="3">
        <v>0</v>
      </c>
      <c r="D95" s="3">
        <v>1</v>
      </c>
      <c r="E95" s="3">
        <v>1</v>
      </c>
      <c r="F95" s="3">
        <v>0</v>
      </c>
      <c r="G95" s="3">
        <v>2</v>
      </c>
      <c r="H95" s="3">
        <v>65</v>
      </c>
      <c r="I95" s="3" t="s">
        <v>255</v>
      </c>
      <c r="J95" s="3">
        <v>51</v>
      </c>
      <c r="K95" s="3">
        <v>5</v>
      </c>
      <c r="L95" s="3">
        <v>1</v>
      </c>
      <c r="M95" s="3">
        <v>2</v>
      </c>
      <c r="N95" s="3">
        <v>2</v>
      </c>
      <c r="O95" s="3">
        <v>0</v>
      </c>
      <c r="P95" s="3">
        <v>0.002423</v>
      </c>
      <c r="Q95" s="9">
        <v>130.4</v>
      </c>
      <c r="R95" s="9">
        <v>47</v>
      </c>
      <c r="S95" s="7">
        <v>1</v>
      </c>
      <c r="T95" s="9">
        <v>3.5</v>
      </c>
      <c r="U95" s="9">
        <v>0</v>
      </c>
      <c r="V95" s="9">
        <v>0</v>
      </c>
      <c r="W95" s="9">
        <v>19.5</v>
      </c>
      <c r="X95" s="9">
        <v>0</v>
      </c>
      <c r="Y95" s="9">
        <v>6.4</v>
      </c>
      <c r="Z95" s="9">
        <v>209.2</v>
      </c>
      <c r="AA95" s="7">
        <v>1</v>
      </c>
      <c r="AB95" s="7">
        <f t="shared" si="26"/>
        <v>1</v>
      </c>
      <c r="AC95" s="9">
        <v>0</v>
      </c>
      <c r="AD95" s="9">
        <v>0</v>
      </c>
      <c r="AE95" s="9">
        <v>3.2</v>
      </c>
      <c r="AF95" s="9">
        <v>0.2</v>
      </c>
      <c r="AG95" s="9">
        <v>0</v>
      </c>
      <c r="AH95" s="9">
        <v>0</v>
      </c>
      <c r="AI95" s="9">
        <v>5.5</v>
      </c>
      <c r="AJ95" s="9">
        <v>200.6</v>
      </c>
      <c r="AK95" s="9">
        <v>279.4</v>
      </c>
      <c r="AL95" s="9">
        <v>403.4</v>
      </c>
      <c r="AM95" s="9">
        <v>409.8</v>
      </c>
      <c r="AN95" s="9">
        <v>70</v>
      </c>
      <c r="AO95" s="9">
        <v>70.2</v>
      </c>
      <c r="AP95" s="9"/>
      <c r="AQ95" s="71">
        <f t="shared" si="27"/>
        <v>0.3159592</v>
      </c>
      <c r="AR95" s="71">
        <f t="shared" si="28"/>
        <v>0.113881</v>
      </c>
      <c r="AS95" s="71">
        <f t="shared" si="29"/>
        <v>0.002423</v>
      </c>
      <c r="AT95" s="71">
        <f t="shared" si="30"/>
        <v>0.008480499999999998</v>
      </c>
      <c r="AU95" s="71">
        <f t="shared" si="31"/>
        <v>0</v>
      </c>
      <c r="AV95" s="71">
        <f t="shared" si="32"/>
        <v>0</v>
      </c>
      <c r="AW95" s="71">
        <f t="shared" si="33"/>
        <v>0.0472485</v>
      </c>
      <c r="AX95" s="71">
        <f t="shared" si="34"/>
        <v>0</v>
      </c>
      <c r="AY95" s="71">
        <f t="shared" si="35"/>
        <v>0.015507199999999999</v>
      </c>
      <c r="AZ95" s="71">
        <f t="shared" si="36"/>
        <v>0.5068915999999999</v>
      </c>
      <c r="BA95" s="71">
        <f t="shared" si="37"/>
        <v>0.002423</v>
      </c>
      <c r="BB95" s="71">
        <f t="shared" si="38"/>
        <v>0.002423</v>
      </c>
      <c r="BC95" s="71">
        <f t="shared" si="39"/>
        <v>0</v>
      </c>
      <c r="BD95" s="71">
        <f t="shared" si="40"/>
        <v>0</v>
      </c>
      <c r="BE95" s="71">
        <f t="shared" si="41"/>
        <v>0.007753599999999999</v>
      </c>
      <c r="BF95" s="71">
        <f t="shared" si="42"/>
        <v>0.00048459999999999996</v>
      </c>
      <c r="BG95" s="71">
        <f t="shared" si="43"/>
        <v>0</v>
      </c>
      <c r="BH95" s="71">
        <f t="shared" si="44"/>
        <v>0</v>
      </c>
      <c r="BI95" s="71">
        <f t="shared" si="45"/>
        <v>0.013326499999999998</v>
      </c>
      <c r="BJ95" s="71">
        <f t="shared" si="46"/>
        <v>0.4860537999999999</v>
      </c>
      <c r="BK95" s="71">
        <f t="shared" si="47"/>
        <v>0.6769861999999999</v>
      </c>
      <c r="BL95" s="71">
        <f t="shared" si="48"/>
        <v>0.9774381999999998</v>
      </c>
      <c r="BM95" s="71">
        <f t="shared" si="49"/>
        <v>0.9929454</v>
      </c>
      <c r="BN95" s="71">
        <f t="shared" si="50"/>
        <v>0.16960999999999998</v>
      </c>
      <c r="BO95" s="71">
        <f t="shared" si="51"/>
        <v>0.17009459999999998</v>
      </c>
    </row>
    <row r="96" spans="1:67" ht="12">
      <c r="A96" s="3">
        <v>13061</v>
      </c>
      <c r="B96" s="3">
        <v>9</v>
      </c>
      <c r="C96" s="3">
        <v>0</v>
      </c>
      <c r="D96" s="3">
        <v>1</v>
      </c>
      <c r="E96" s="3">
        <v>1</v>
      </c>
      <c r="F96" s="3">
        <v>0</v>
      </c>
      <c r="G96" s="3">
        <v>3</v>
      </c>
      <c r="H96" s="3">
        <v>47</v>
      </c>
      <c r="I96" s="3" t="s">
        <v>479</v>
      </c>
      <c r="J96" s="3">
        <v>82</v>
      </c>
      <c r="K96" s="3">
        <v>1</v>
      </c>
      <c r="L96" s="3">
        <v>1</v>
      </c>
      <c r="M96" s="3">
        <v>1</v>
      </c>
      <c r="N96" s="3">
        <v>2</v>
      </c>
      <c r="O96" s="3">
        <v>0</v>
      </c>
      <c r="P96" s="3">
        <v>0.000716</v>
      </c>
      <c r="Q96" s="9">
        <v>58.7</v>
      </c>
      <c r="R96" s="9">
        <v>29.3</v>
      </c>
      <c r="S96" s="7">
        <v>1</v>
      </c>
      <c r="T96" s="9">
        <v>86.6</v>
      </c>
      <c r="U96" s="9">
        <v>117</v>
      </c>
      <c r="V96" s="9">
        <v>0</v>
      </c>
      <c r="W96" s="9">
        <v>49</v>
      </c>
      <c r="X96" s="9">
        <v>0</v>
      </c>
      <c r="Y96" s="9">
        <v>123.5</v>
      </c>
      <c r="Z96" s="9">
        <v>309.2</v>
      </c>
      <c r="AA96" s="7">
        <v>1</v>
      </c>
      <c r="AB96" s="7">
        <f t="shared" si="26"/>
        <v>1</v>
      </c>
      <c r="AC96" s="9">
        <v>0</v>
      </c>
      <c r="AD96" s="9">
        <v>0</v>
      </c>
      <c r="AE96" s="9">
        <v>61.6</v>
      </c>
      <c r="AF96" s="9">
        <v>24.1</v>
      </c>
      <c r="AG96" s="9">
        <v>0</v>
      </c>
      <c r="AH96" s="9">
        <v>117</v>
      </c>
      <c r="AI96" s="9">
        <v>3.8</v>
      </c>
      <c r="AJ96" s="9">
        <v>340.9</v>
      </c>
      <c r="AK96" s="9">
        <v>591.4</v>
      </c>
      <c r="AL96" s="9">
        <v>526.6</v>
      </c>
      <c r="AM96" s="9">
        <v>650.1</v>
      </c>
      <c r="AN96" s="9">
        <v>281.9</v>
      </c>
      <c r="AO96" s="9">
        <v>282.2</v>
      </c>
      <c r="AP96" s="9"/>
      <c r="AQ96" s="71">
        <f t="shared" si="27"/>
        <v>0.042029199999999996</v>
      </c>
      <c r="AR96" s="71">
        <f t="shared" si="28"/>
        <v>0.0209788</v>
      </c>
      <c r="AS96" s="71">
        <f t="shared" si="29"/>
        <v>0.000716</v>
      </c>
      <c r="AT96" s="71">
        <f t="shared" si="30"/>
        <v>0.062005599999999994</v>
      </c>
      <c r="AU96" s="71">
        <f t="shared" si="31"/>
        <v>0.083772</v>
      </c>
      <c r="AV96" s="71">
        <f t="shared" si="32"/>
        <v>0</v>
      </c>
      <c r="AW96" s="71">
        <f t="shared" si="33"/>
        <v>0.035084</v>
      </c>
      <c r="AX96" s="71">
        <f t="shared" si="34"/>
        <v>0</v>
      </c>
      <c r="AY96" s="71">
        <f t="shared" si="35"/>
        <v>0.08842599999999999</v>
      </c>
      <c r="AZ96" s="71">
        <f t="shared" si="36"/>
        <v>0.22138719999999998</v>
      </c>
      <c r="BA96" s="71">
        <f t="shared" si="37"/>
        <v>0.000716</v>
      </c>
      <c r="BB96" s="71">
        <f t="shared" si="38"/>
        <v>0.000716</v>
      </c>
      <c r="BC96" s="71">
        <f t="shared" si="39"/>
        <v>0</v>
      </c>
      <c r="BD96" s="71">
        <f t="shared" si="40"/>
        <v>0</v>
      </c>
      <c r="BE96" s="71">
        <f t="shared" si="41"/>
        <v>0.044105599999999995</v>
      </c>
      <c r="BF96" s="71">
        <f t="shared" si="42"/>
        <v>0.0172556</v>
      </c>
      <c r="BG96" s="71">
        <f t="shared" si="43"/>
        <v>0</v>
      </c>
      <c r="BH96" s="71">
        <f t="shared" si="44"/>
        <v>0.083772</v>
      </c>
      <c r="BI96" s="71">
        <f t="shared" si="45"/>
        <v>0.0027207999999999998</v>
      </c>
      <c r="BJ96" s="71">
        <f t="shared" si="46"/>
        <v>0.24408439999999998</v>
      </c>
      <c r="BK96" s="71">
        <f t="shared" si="47"/>
        <v>0.42344239999999994</v>
      </c>
      <c r="BL96" s="71">
        <f t="shared" si="48"/>
        <v>0.3770456</v>
      </c>
      <c r="BM96" s="71">
        <f t="shared" si="49"/>
        <v>0.4654716</v>
      </c>
      <c r="BN96" s="71">
        <f t="shared" si="50"/>
        <v>0.20184039999999998</v>
      </c>
      <c r="BO96" s="71">
        <f t="shared" si="51"/>
        <v>0.2020552</v>
      </c>
    </row>
    <row r="97" spans="1:67" ht="12">
      <c r="A97" s="3">
        <v>13062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3</v>
      </c>
      <c r="H97" s="3">
        <v>40</v>
      </c>
      <c r="I97" s="3" t="s">
        <v>695</v>
      </c>
      <c r="J97" s="3">
        <v>83</v>
      </c>
      <c r="K97" s="3">
        <v>3</v>
      </c>
      <c r="L97" s="3">
        <v>1</v>
      </c>
      <c r="M97" s="3">
        <v>2</v>
      </c>
      <c r="N97" s="3">
        <v>1</v>
      </c>
      <c r="O97" s="3">
        <v>0</v>
      </c>
      <c r="P97" s="3">
        <v>0.000716</v>
      </c>
      <c r="Q97" s="9">
        <v>0</v>
      </c>
      <c r="R97" s="9">
        <v>0</v>
      </c>
      <c r="S97" s="7">
        <v>0</v>
      </c>
      <c r="T97" s="9">
        <v>0.8</v>
      </c>
      <c r="U97" s="9">
        <v>0.3</v>
      </c>
      <c r="V97" s="9">
        <v>0</v>
      </c>
      <c r="W97" s="9">
        <v>4.9</v>
      </c>
      <c r="X97" s="9">
        <v>0</v>
      </c>
      <c r="Y97" s="9">
        <v>135.3</v>
      </c>
      <c r="Z97" s="9">
        <v>207</v>
      </c>
      <c r="AA97" s="7">
        <v>1</v>
      </c>
      <c r="AB97" s="7">
        <f t="shared" si="26"/>
        <v>0</v>
      </c>
      <c r="AC97" s="9">
        <v>0</v>
      </c>
      <c r="AD97" s="9">
        <v>0</v>
      </c>
      <c r="AE97" s="9">
        <v>0</v>
      </c>
      <c r="AF97" s="9">
        <v>0.7</v>
      </c>
      <c r="AG97" s="9">
        <v>0</v>
      </c>
      <c r="AH97" s="9">
        <v>0</v>
      </c>
      <c r="AI97" s="9">
        <v>1.4</v>
      </c>
      <c r="AJ97" s="9">
        <v>6.1</v>
      </c>
      <c r="AK97" s="9">
        <v>213.1</v>
      </c>
      <c r="AL97" s="9">
        <v>77.7</v>
      </c>
      <c r="AM97" s="9">
        <v>213.1</v>
      </c>
      <c r="AN97" s="9">
        <v>6</v>
      </c>
      <c r="AO97" s="9">
        <v>6.1</v>
      </c>
      <c r="AP97" s="9"/>
      <c r="AQ97" s="71">
        <f t="shared" si="27"/>
        <v>0</v>
      </c>
      <c r="AR97" s="71">
        <f t="shared" si="28"/>
        <v>0</v>
      </c>
      <c r="AS97" s="71">
        <f t="shared" si="29"/>
        <v>0</v>
      </c>
      <c r="AT97" s="71">
        <f t="shared" si="30"/>
        <v>0.0005727999999999999</v>
      </c>
      <c r="AU97" s="71">
        <f t="shared" si="31"/>
        <v>0.0002148</v>
      </c>
      <c r="AV97" s="71">
        <f t="shared" si="32"/>
        <v>0</v>
      </c>
      <c r="AW97" s="71">
        <f t="shared" si="33"/>
        <v>0.0035084</v>
      </c>
      <c r="AX97" s="71">
        <f t="shared" si="34"/>
        <v>0</v>
      </c>
      <c r="AY97" s="71">
        <f t="shared" si="35"/>
        <v>0.0968748</v>
      </c>
      <c r="AZ97" s="71">
        <f t="shared" si="36"/>
        <v>0.14821199999999998</v>
      </c>
      <c r="BA97" s="71">
        <f t="shared" si="37"/>
        <v>0.000716</v>
      </c>
      <c r="BB97" s="71">
        <f t="shared" si="38"/>
        <v>0</v>
      </c>
      <c r="BC97" s="71">
        <f t="shared" si="39"/>
        <v>0</v>
      </c>
      <c r="BD97" s="71">
        <f t="shared" si="40"/>
        <v>0</v>
      </c>
      <c r="BE97" s="71">
        <f t="shared" si="41"/>
        <v>0</v>
      </c>
      <c r="BF97" s="71">
        <f t="shared" si="42"/>
        <v>0.0005011999999999999</v>
      </c>
      <c r="BG97" s="71">
        <f t="shared" si="43"/>
        <v>0</v>
      </c>
      <c r="BH97" s="71">
        <f t="shared" si="44"/>
        <v>0</v>
      </c>
      <c r="BI97" s="71">
        <f t="shared" si="45"/>
        <v>0.0010023999999999999</v>
      </c>
      <c r="BJ97" s="71">
        <f t="shared" si="46"/>
        <v>0.004367599999999999</v>
      </c>
      <c r="BK97" s="71">
        <f t="shared" si="47"/>
        <v>0.15257959999999998</v>
      </c>
      <c r="BL97" s="71">
        <f t="shared" si="48"/>
        <v>0.0556332</v>
      </c>
      <c r="BM97" s="71">
        <f t="shared" si="49"/>
        <v>0.15257959999999998</v>
      </c>
      <c r="BN97" s="71">
        <f t="shared" si="50"/>
        <v>0.0042959999999999995</v>
      </c>
      <c r="BO97" s="71">
        <f t="shared" si="51"/>
        <v>0.004367599999999999</v>
      </c>
    </row>
    <row r="98" spans="1:67" ht="12">
      <c r="A98" s="3">
        <v>13063</v>
      </c>
      <c r="B98" s="3">
        <v>3</v>
      </c>
      <c r="C98" s="3">
        <v>0</v>
      </c>
      <c r="D98" s="3">
        <v>0</v>
      </c>
      <c r="E98" s="3">
        <v>1</v>
      </c>
      <c r="F98" s="3">
        <v>0</v>
      </c>
      <c r="G98" s="3">
        <v>2</v>
      </c>
      <c r="H98" s="3">
        <v>76</v>
      </c>
      <c r="I98" s="3" t="s">
        <v>331</v>
      </c>
      <c r="J98" s="3">
        <v>78</v>
      </c>
      <c r="K98" s="3">
        <v>2</v>
      </c>
      <c r="L98" s="3">
        <v>1</v>
      </c>
      <c r="M98" s="3">
        <v>1</v>
      </c>
      <c r="N98" s="3">
        <v>2</v>
      </c>
      <c r="O98" s="3">
        <v>0</v>
      </c>
      <c r="P98" s="3">
        <v>0.002423</v>
      </c>
      <c r="Q98" s="9">
        <v>26.7</v>
      </c>
      <c r="R98" s="9">
        <v>0</v>
      </c>
      <c r="S98" s="7">
        <v>0</v>
      </c>
      <c r="T98" s="9">
        <v>0.7</v>
      </c>
      <c r="U98" s="9">
        <v>0</v>
      </c>
      <c r="V98" s="9">
        <v>0</v>
      </c>
      <c r="W98" s="9">
        <v>15.9</v>
      </c>
      <c r="X98" s="9">
        <v>0</v>
      </c>
      <c r="Y98" s="9">
        <v>21.8</v>
      </c>
      <c r="Z98" s="9">
        <v>304.8</v>
      </c>
      <c r="AA98" s="7">
        <v>1</v>
      </c>
      <c r="AB98" s="7">
        <f t="shared" si="26"/>
        <v>0</v>
      </c>
      <c r="AC98" s="9">
        <v>0</v>
      </c>
      <c r="AD98" s="9">
        <v>0</v>
      </c>
      <c r="AE98" s="9">
        <v>0</v>
      </c>
      <c r="AF98" s="9">
        <v>0.2</v>
      </c>
      <c r="AG98" s="9">
        <v>0.4</v>
      </c>
      <c r="AH98" s="9">
        <v>0</v>
      </c>
      <c r="AI98" s="9">
        <v>7</v>
      </c>
      <c r="AJ98" s="9">
        <v>43.4</v>
      </c>
      <c r="AK98" s="9">
        <v>321.4</v>
      </c>
      <c r="AL98" s="9">
        <v>326.3</v>
      </c>
      <c r="AM98" s="9">
        <v>348.1</v>
      </c>
      <c r="AN98" s="9">
        <v>16.6</v>
      </c>
      <c r="AO98" s="9">
        <v>16.7</v>
      </c>
      <c r="AP98" s="9"/>
      <c r="AQ98" s="71">
        <f t="shared" si="27"/>
        <v>0.06469409999999999</v>
      </c>
      <c r="AR98" s="71">
        <f t="shared" si="28"/>
        <v>0</v>
      </c>
      <c r="AS98" s="71">
        <f t="shared" si="29"/>
        <v>0</v>
      </c>
      <c r="AT98" s="71">
        <f t="shared" si="30"/>
        <v>0.0016960999999999999</v>
      </c>
      <c r="AU98" s="71">
        <f t="shared" si="31"/>
        <v>0</v>
      </c>
      <c r="AV98" s="71">
        <f t="shared" si="32"/>
        <v>0</v>
      </c>
      <c r="AW98" s="71">
        <f t="shared" si="33"/>
        <v>0.038525699999999996</v>
      </c>
      <c r="AX98" s="71">
        <f t="shared" si="34"/>
        <v>0</v>
      </c>
      <c r="AY98" s="71">
        <f t="shared" si="35"/>
        <v>0.0528214</v>
      </c>
      <c r="AZ98" s="71">
        <f t="shared" si="36"/>
        <v>0.7385303999999999</v>
      </c>
      <c r="BA98" s="71">
        <f t="shared" si="37"/>
        <v>0.002423</v>
      </c>
      <c r="BB98" s="71">
        <f t="shared" si="38"/>
        <v>0</v>
      </c>
      <c r="BC98" s="71">
        <f t="shared" si="39"/>
        <v>0</v>
      </c>
      <c r="BD98" s="71">
        <f t="shared" si="40"/>
        <v>0</v>
      </c>
      <c r="BE98" s="71">
        <f t="shared" si="41"/>
        <v>0</v>
      </c>
      <c r="BF98" s="71">
        <f t="shared" si="42"/>
        <v>0.00048459999999999996</v>
      </c>
      <c r="BG98" s="71">
        <f t="shared" si="43"/>
        <v>0.0009691999999999999</v>
      </c>
      <c r="BH98" s="71">
        <f t="shared" si="44"/>
        <v>0</v>
      </c>
      <c r="BI98" s="71">
        <f t="shared" si="45"/>
        <v>0.016960999999999997</v>
      </c>
      <c r="BJ98" s="71">
        <f t="shared" si="46"/>
        <v>0.1051582</v>
      </c>
      <c r="BK98" s="71">
        <f t="shared" si="47"/>
        <v>0.7787521999999999</v>
      </c>
      <c r="BL98" s="71">
        <f t="shared" si="48"/>
        <v>0.7906249</v>
      </c>
      <c r="BM98" s="71">
        <f t="shared" si="49"/>
        <v>0.8434463</v>
      </c>
      <c r="BN98" s="71">
        <f t="shared" si="50"/>
        <v>0.0402218</v>
      </c>
      <c r="BO98" s="71">
        <f t="shared" si="51"/>
        <v>0.040464099999999996</v>
      </c>
    </row>
    <row r="99" spans="1:67" ht="12">
      <c r="A99" s="3">
        <v>13064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2</v>
      </c>
      <c r="H99" s="3">
        <v>74</v>
      </c>
      <c r="I99" s="3" t="s">
        <v>381</v>
      </c>
      <c r="J99" s="3">
        <v>62</v>
      </c>
      <c r="K99" s="3">
        <v>3</v>
      </c>
      <c r="L99" s="3">
        <v>1</v>
      </c>
      <c r="M99" s="3">
        <v>2</v>
      </c>
      <c r="N99" s="3">
        <v>2</v>
      </c>
      <c r="O99" s="3">
        <v>0</v>
      </c>
      <c r="P99" s="3">
        <v>0.002423</v>
      </c>
      <c r="Q99" s="9">
        <v>5.5</v>
      </c>
      <c r="R99" s="9">
        <v>0</v>
      </c>
      <c r="S99" s="7">
        <v>0</v>
      </c>
      <c r="T99" s="9">
        <v>0</v>
      </c>
      <c r="U99" s="9">
        <v>0</v>
      </c>
      <c r="V99" s="9">
        <v>4.4</v>
      </c>
      <c r="W99" s="9">
        <v>4.5</v>
      </c>
      <c r="X99" s="9">
        <v>0</v>
      </c>
      <c r="Y99" s="9">
        <v>152.1</v>
      </c>
      <c r="Z99" s="9">
        <v>301.2</v>
      </c>
      <c r="AA99" s="7">
        <v>1</v>
      </c>
      <c r="AB99" s="7">
        <f t="shared" si="26"/>
        <v>0</v>
      </c>
      <c r="AC99" s="9">
        <v>2.8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4</v>
      </c>
      <c r="AJ99" s="9">
        <v>14.5</v>
      </c>
      <c r="AK99" s="9">
        <v>310.1</v>
      </c>
      <c r="AL99" s="9">
        <v>163.6</v>
      </c>
      <c r="AM99" s="9">
        <v>315.6</v>
      </c>
      <c r="AN99" s="9">
        <v>8.9</v>
      </c>
      <c r="AO99" s="9">
        <v>9</v>
      </c>
      <c r="AP99" s="9"/>
      <c r="AQ99" s="71">
        <f t="shared" si="27"/>
        <v>0.013326499999999998</v>
      </c>
      <c r="AR99" s="71">
        <f t="shared" si="28"/>
        <v>0</v>
      </c>
      <c r="AS99" s="71">
        <f t="shared" si="29"/>
        <v>0</v>
      </c>
      <c r="AT99" s="71">
        <f t="shared" si="30"/>
        <v>0</v>
      </c>
      <c r="AU99" s="71">
        <f t="shared" si="31"/>
        <v>0</v>
      </c>
      <c r="AV99" s="71">
        <f t="shared" si="32"/>
        <v>0.0106612</v>
      </c>
      <c r="AW99" s="71">
        <f t="shared" si="33"/>
        <v>0.0109035</v>
      </c>
      <c r="AX99" s="71">
        <f t="shared" si="34"/>
        <v>0</v>
      </c>
      <c r="AY99" s="71">
        <f t="shared" si="35"/>
        <v>0.36853829999999993</v>
      </c>
      <c r="AZ99" s="71">
        <f t="shared" si="36"/>
        <v>0.7298075999999999</v>
      </c>
      <c r="BA99" s="71">
        <f t="shared" si="37"/>
        <v>0.002423</v>
      </c>
      <c r="BB99" s="71">
        <f t="shared" si="38"/>
        <v>0</v>
      </c>
      <c r="BC99" s="71">
        <f t="shared" si="39"/>
        <v>0.0067843999999999995</v>
      </c>
      <c r="BD99" s="71">
        <f t="shared" si="40"/>
        <v>0</v>
      </c>
      <c r="BE99" s="71">
        <f t="shared" si="41"/>
        <v>0</v>
      </c>
      <c r="BF99" s="71">
        <f t="shared" si="42"/>
        <v>0</v>
      </c>
      <c r="BG99" s="71">
        <f t="shared" si="43"/>
        <v>0</v>
      </c>
      <c r="BH99" s="71">
        <f t="shared" si="44"/>
        <v>0</v>
      </c>
      <c r="BI99" s="71">
        <f t="shared" si="45"/>
        <v>0.009692</v>
      </c>
      <c r="BJ99" s="71">
        <f t="shared" si="46"/>
        <v>0.0351335</v>
      </c>
      <c r="BK99" s="71">
        <f t="shared" si="47"/>
        <v>0.7513723</v>
      </c>
      <c r="BL99" s="71">
        <f t="shared" si="48"/>
        <v>0.39640279999999994</v>
      </c>
      <c r="BM99" s="71">
        <f t="shared" si="49"/>
        <v>0.7646988</v>
      </c>
      <c r="BN99" s="71">
        <f t="shared" si="50"/>
        <v>0.0215647</v>
      </c>
      <c r="BO99" s="71">
        <f t="shared" si="51"/>
        <v>0.021807</v>
      </c>
    </row>
    <row r="100" spans="1:67" ht="12">
      <c r="A100" s="3">
        <v>13065</v>
      </c>
      <c r="B100" s="3">
        <v>9</v>
      </c>
      <c r="C100" s="3">
        <v>0</v>
      </c>
      <c r="D100" s="3">
        <v>1</v>
      </c>
      <c r="E100" s="3">
        <v>1</v>
      </c>
      <c r="F100" s="3">
        <v>0</v>
      </c>
      <c r="G100" s="3">
        <v>2</v>
      </c>
      <c r="H100" s="3">
        <v>40</v>
      </c>
      <c r="I100" s="3" t="s">
        <v>695</v>
      </c>
      <c r="J100" s="3">
        <v>83</v>
      </c>
      <c r="K100" s="3">
        <v>1</v>
      </c>
      <c r="L100" s="3">
        <v>1</v>
      </c>
      <c r="M100" s="3">
        <v>1</v>
      </c>
      <c r="N100" s="3">
        <v>2</v>
      </c>
      <c r="O100" s="3">
        <v>0</v>
      </c>
      <c r="P100" s="3">
        <v>0.002423</v>
      </c>
      <c r="Q100" s="9">
        <v>135.2</v>
      </c>
      <c r="R100" s="9">
        <v>0</v>
      </c>
      <c r="S100" s="7">
        <v>0</v>
      </c>
      <c r="T100" s="9">
        <v>76.5</v>
      </c>
      <c r="U100" s="9">
        <v>10.1</v>
      </c>
      <c r="V100" s="9">
        <v>0</v>
      </c>
      <c r="W100" s="9">
        <v>15.4</v>
      </c>
      <c r="X100" s="9">
        <v>0.4</v>
      </c>
      <c r="Y100" s="9">
        <v>56.1</v>
      </c>
      <c r="Z100" s="9">
        <v>140.5</v>
      </c>
      <c r="AA100" s="7">
        <v>1</v>
      </c>
      <c r="AB100" s="7">
        <f t="shared" si="26"/>
        <v>1</v>
      </c>
      <c r="AC100" s="9">
        <v>0</v>
      </c>
      <c r="AD100" s="9">
        <v>0</v>
      </c>
      <c r="AE100" s="9">
        <v>57.8</v>
      </c>
      <c r="AF100" s="9">
        <v>8.6</v>
      </c>
      <c r="AG100" s="9">
        <v>0</v>
      </c>
      <c r="AH100" s="9">
        <v>10.1</v>
      </c>
      <c r="AI100" s="9">
        <v>3.7</v>
      </c>
      <c r="AJ100" s="9">
        <v>250.1</v>
      </c>
      <c r="AK100" s="9">
        <v>255.4</v>
      </c>
      <c r="AL100" s="9">
        <v>334.5</v>
      </c>
      <c r="AM100" s="9">
        <v>390.6</v>
      </c>
      <c r="AN100" s="9">
        <v>102.4</v>
      </c>
      <c r="AO100" s="9">
        <v>114.9</v>
      </c>
      <c r="AP100" s="9"/>
      <c r="AQ100" s="71">
        <f t="shared" si="27"/>
        <v>0.3275895999999999</v>
      </c>
      <c r="AR100" s="71">
        <f t="shared" si="28"/>
        <v>0</v>
      </c>
      <c r="AS100" s="71">
        <f t="shared" si="29"/>
        <v>0</v>
      </c>
      <c r="AT100" s="71">
        <f t="shared" si="30"/>
        <v>0.18535949999999998</v>
      </c>
      <c r="AU100" s="71">
        <f t="shared" si="31"/>
        <v>0.0244723</v>
      </c>
      <c r="AV100" s="71">
        <f t="shared" si="32"/>
        <v>0</v>
      </c>
      <c r="AW100" s="71">
        <f t="shared" si="33"/>
        <v>0.0373142</v>
      </c>
      <c r="AX100" s="71">
        <f t="shared" si="34"/>
        <v>0.0009691999999999999</v>
      </c>
      <c r="AY100" s="71">
        <f t="shared" si="35"/>
        <v>0.1359303</v>
      </c>
      <c r="AZ100" s="71">
        <f t="shared" si="36"/>
        <v>0.3404315</v>
      </c>
      <c r="BA100" s="71">
        <f t="shared" si="37"/>
        <v>0.002423</v>
      </c>
      <c r="BB100" s="71">
        <f t="shared" si="38"/>
        <v>0.002423</v>
      </c>
      <c r="BC100" s="71">
        <f t="shared" si="39"/>
        <v>0</v>
      </c>
      <c r="BD100" s="71">
        <f t="shared" si="40"/>
        <v>0</v>
      </c>
      <c r="BE100" s="71">
        <f t="shared" si="41"/>
        <v>0.1400494</v>
      </c>
      <c r="BF100" s="71">
        <f t="shared" si="42"/>
        <v>0.020837799999999997</v>
      </c>
      <c r="BG100" s="71">
        <f t="shared" si="43"/>
        <v>0</v>
      </c>
      <c r="BH100" s="71">
        <f t="shared" si="44"/>
        <v>0.0244723</v>
      </c>
      <c r="BI100" s="71">
        <f t="shared" si="45"/>
        <v>0.0089651</v>
      </c>
      <c r="BJ100" s="71">
        <f t="shared" si="46"/>
        <v>0.6059922999999999</v>
      </c>
      <c r="BK100" s="71">
        <f t="shared" si="47"/>
        <v>0.6188342</v>
      </c>
      <c r="BL100" s="71">
        <f t="shared" si="48"/>
        <v>0.8104935</v>
      </c>
      <c r="BM100" s="71">
        <f t="shared" si="49"/>
        <v>0.9464237999999999</v>
      </c>
      <c r="BN100" s="71">
        <f t="shared" si="50"/>
        <v>0.24811519999999998</v>
      </c>
      <c r="BO100" s="71">
        <f t="shared" si="51"/>
        <v>0.2784027</v>
      </c>
    </row>
    <row r="101" spans="1:67" ht="12">
      <c r="A101" s="3">
        <v>13066</v>
      </c>
      <c r="B101" s="3">
        <v>1</v>
      </c>
      <c r="C101" s="3">
        <v>1</v>
      </c>
      <c r="D101" s="3">
        <v>0</v>
      </c>
      <c r="E101" s="3">
        <v>1</v>
      </c>
      <c r="F101" s="3">
        <v>0</v>
      </c>
      <c r="G101" s="3">
        <v>3</v>
      </c>
      <c r="H101" s="3">
        <v>19</v>
      </c>
      <c r="I101" s="3" t="s">
        <v>682</v>
      </c>
      <c r="J101" s="3">
        <v>28</v>
      </c>
      <c r="K101" s="3">
        <v>3</v>
      </c>
      <c r="L101" s="3">
        <v>1</v>
      </c>
      <c r="M101" s="3">
        <v>1</v>
      </c>
      <c r="N101" s="3">
        <v>2</v>
      </c>
      <c r="O101" s="3">
        <v>0</v>
      </c>
      <c r="P101" s="3">
        <v>0.000716</v>
      </c>
      <c r="Q101" s="9">
        <v>1567</v>
      </c>
      <c r="R101" s="9">
        <v>17.6</v>
      </c>
      <c r="S101" s="7">
        <v>1</v>
      </c>
      <c r="T101" s="9">
        <v>0</v>
      </c>
      <c r="U101" s="9">
        <v>0</v>
      </c>
      <c r="V101" s="9">
        <v>0</v>
      </c>
      <c r="W101" s="9">
        <v>129.8</v>
      </c>
      <c r="X101" s="9">
        <v>0</v>
      </c>
      <c r="Y101" s="9">
        <v>6.6</v>
      </c>
      <c r="Z101" s="9">
        <v>1175.5</v>
      </c>
      <c r="AA101" s="7">
        <v>1</v>
      </c>
      <c r="AB101" s="7">
        <f t="shared" si="26"/>
        <v>0</v>
      </c>
      <c r="AC101" s="9">
        <v>1175.9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7.6</v>
      </c>
      <c r="AJ101" s="9">
        <v>1958.3</v>
      </c>
      <c r="AK101" s="9">
        <v>1566.8</v>
      </c>
      <c r="AL101" s="9">
        <v>3127.2</v>
      </c>
      <c r="AM101" s="9">
        <v>3133.8</v>
      </c>
      <c r="AN101" s="9">
        <v>147.4</v>
      </c>
      <c r="AO101" s="9">
        <v>391.3</v>
      </c>
      <c r="AP101" s="9"/>
      <c r="AQ101" s="71">
        <f t="shared" si="27"/>
        <v>1.121972</v>
      </c>
      <c r="AR101" s="71">
        <f t="shared" si="28"/>
        <v>0.0126016</v>
      </c>
      <c r="AS101" s="71">
        <f t="shared" si="29"/>
        <v>0.000716</v>
      </c>
      <c r="AT101" s="71">
        <f t="shared" si="30"/>
        <v>0</v>
      </c>
      <c r="AU101" s="71">
        <f t="shared" si="31"/>
        <v>0</v>
      </c>
      <c r="AV101" s="71">
        <f t="shared" si="32"/>
        <v>0</v>
      </c>
      <c r="AW101" s="71">
        <f t="shared" si="33"/>
        <v>0.0929368</v>
      </c>
      <c r="AX101" s="71">
        <f t="shared" si="34"/>
        <v>0</v>
      </c>
      <c r="AY101" s="71">
        <f t="shared" si="35"/>
        <v>0.004725599999999999</v>
      </c>
      <c r="AZ101" s="71">
        <f t="shared" si="36"/>
        <v>0.8416579999999999</v>
      </c>
      <c r="BA101" s="71">
        <f t="shared" si="37"/>
        <v>0.000716</v>
      </c>
      <c r="BB101" s="71">
        <f t="shared" si="38"/>
        <v>0</v>
      </c>
      <c r="BC101" s="71">
        <f t="shared" si="39"/>
        <v>0.8419444</v>
      </c>
      <c r="BD101" s="71">
        <f t="shared" si="40"/>
        <v>0</v>
      </c>
      <c r="BE101" s="71">
        <f t="shared" si="41"/>
        <v>0</v>
      </c>
      <c r="BF101" s="71">
        <f t="shared" si="42"/>
        <v>0</v>
      </c>
      <c r="BG101" s="71">
        <f t="shared" si="43"/>
        <v>0</v>
      </c>
      <c r="BH101" s="71">
        <f t="shared" si="44"/>
        <v>0</v>
      </c>
      <c r="BI101" s="71">
        <f t="shared" si="45"/>
        <v>0.0054415999999999996</v>
      </c>
      <c r="BJ101" s="71">
        <f t="shared" si="46"/>
        <v>1.4021427999999998</v>
      </c>
      <c r="BK101" s="71">
        <f t="shared" si="47"/>
        <v>1.1218287999999998</v>
      </c>
      <c r="BL101" s="71">
        <f t="shared" si="48"/>
        <v>2.2390752</v>
      </c>
      <c r="BM101" s="71">
        <f t="shared" si="49"/>
        <v>2.2438008</v>
      </c>
      <c r="BN101" s="71">
        <f t="shared" si="50"/>
        <v>0.10553839999999999</v>
      </c>
      <c r="BO101" s="71">
        <f t="shared" si="51"/>
        <v>0.2801708</v>
      </c>
    </row>
    <row r="102" spans="1:67" ht="12">
      <c r="A102" s="3">
        <v>13067</v>
      </c>
      <c r="B102" s="3">
        <v>9</v>
      </c>
      <c r="C102" s="3">
        <v>0</v>
      </c>
      <c r="D102" s="3">
        <v>1</v>
      </c>
      <c r="E102" s="3">
        <v>1</v>
      </c>
      <c r="F102" s="3">
        <v>0</v>
      </c>
      <c r="G102" s="3">
        <v>3</v>
      </c>
      <c r="H102" s="3">
        <v>40</v>
      </c>
      <c r="I102" s="3" t="s">
        <v>695</v>
      </c>
      <c r="J102" s="3">
        <v>83</v>
      </c>
      <c r="K102" s="3">
        <v>3</v>
      </c>
      <c r="L102" s="3">
        <v>1</v>
      </c>
      <c r="M102" s="3">
        <v>2</v>
      </c>
      <c r="N102" s="3">
        <v>2</v>
      </c>
      <c r="O102" s="3">
        <v>0</v>
      </c>
      <c r="P102" s="3">
        <v>0.000716</v>
      </c>
      <c r="Q102" s="9">
        <v>59.5</v>
      </c>
      <c r="R102" s="9">
        <v>0</v>
      </c>
      <c r="S102" s="7">
        <v>0</v>
      </c>
      <c r="T102" s="9">
        <v>9</v>
      </c>
      <c r="U102" s="9">
        <v>4.2</v>
      </c>
      <c r="V102" s="9">
        <v>0</v>
      </c>
      <c r="W102" s="9">
        <v>15.2</v>
      </c>
      <c r="X102" s="9">
        <v>1.4</v>
      </c>
      <c r="Y102" s="9">
        <v>36.6</v>
      </c>
      <c r="Z102" s="9">
        <v>221.4</v>
      </c>
      <c r="AA102" s="7">
        <v>1</v>
      </c>
      <c r="AB102" s="7">
        <f t="shared" si="26"/>
        <v>1</v>
      </c>
      <c r="AC102" s="9">
        <v>34.5</v>
      </c>
      <c r="AD102" s="9">
        <v>0</v>
      </c>
      <c r="AE102" s="9">
        <v>5.9</v>
      </c>
      <c r="AF102" s="9">
        <v>2.5</v>
      </c>
      <c r="AG102" s="9">
        <v>0</v>
      </c>
      <c r="AH102" s="9">
        <v>4.2</v>
      </c>
      <c r="AI102" s="9">
        <v>1.7</v>
      </c>
      <c r="AJ102" s="9">
        <v>89.6</v>
      </c>
      <c r="AK102" s="9">
        <v>251.4</v>
      </c>
      <c r="AL102" s="9">
        <v>274.3</v>
      </c>
      <c r="AM102" s="9">
        <v>310.9</v>
      </c>
      <c r="AN102" s="9">
        <v>29.8</v>
      </c>
      <c r="AO102" s="9">
        <v>30.1</v>
      </c>
      <c r="AP102" s="9"/>
      <c r="AQ102" s="71">
        <f t="shared" si="27"/>
        <v>0.042601999999999994</v>
      </c>
      <c r="AR102" s="71">
        <f t="shared" si="28"/>
        <v>0</v>
      </c>
      <c r="AS102" s="71">
        <f t="shared" si="29"/>
        <v>0</v>
      </c>
      <c r="AT102" s="71">
        <f t="shared" si="30"/>
        <v>0.006443999999999999</v>
      </c>
      <c r="AU102" s="71">
        <f t="shared" si="31"/>
        <v>0.0030072</v>
      </c>
      <c r="AV102" s="71">
        <f t="shared" si="32"/>
        <v>0</v>
      </c>
      <c r="AW102" s="71">
        <f t="shared" si="33"/>
        <v>0.010883199999999999</v>
      </c>
      <c r="AX102" s="71">
        <f t="shared" si="34"/>
        <v>0.0010023999999999999</v>
      </c>
      <c r="AY102" s="71">
        <f t="shared" si="35"/>
        <v>0.0262056</v>
      </c>
      <c r="AZ102" s="71">
        <f t="shared" si="36"/>
        <v>0.15852239999999998</v>
      </c>
      <c r="BA102" s="71">
        <f t="shared" si="37"/>
        <v>0.000716</v>
      </c>
      <c r="BB102" s="71">
        <f t="shared" si="38"/>
        <v>0.000716</v>
      </c>
      <c r="BC102" s="71">
        <f t="shared" si="39"/>
        <v>0.024701999999999998</v>
      </c>
      <c r="BD102" s="71">
        <f t="shared" si="40"/>
        <v>0</v>
      </c>
      <c r="BE102" s="71">
        <f t="shared" si="41"/>
        <v>0.0042244</v>
      </c>
      <c r="BF102" s="71">
        <f t="shared" si="42"/>
        <v>0.00179</v>
      </c>
      <c r="BG102" s="71">
        <f t="shared" si="43"/>
        <v>0</v>
      </c>
      <c r="BH102" s="71">
        <f t="shared" si="44"/>
        <v>0.0030072</v>
      </c>
      <c r="BI102" s="71">
        <f t="shared" si="45"/>
        <v>0.0012171999999999999</v>
      </c>
      <c r="BJ102" s="71">
        <f t="shared" si="46"/>
        <v>0.06415359999999999</v>
      </c>
      <c r="BK102" s="71">
        <f t="shared" si="47"/>
        <v>0.18000239999999998</v>
      </c>
      <c r="BL102" s="71">
        <f t="shared" si="48"/>
        <v>0.19639879999999998</v>
      </c>
      <c r="BM102" s="71">
        <f t="shared" si="49"/>
        <v>0.22260439999999998</v>
      </c>
      <c r="BN102" s="71">
        <f t="shared" si="50"/>
        <v>0.0213368</v>
      </c>
      <c r="BO102" s="71">
        <f t="shared" si="51"/>
        <v>0.0215516</v>
      </c>
    </row>
    <row r="103" spans="1:67" ht="12">
      <c r="A103" s="3">
        <v>13068</v>
      </c>
      <c r="B103" s="3">
        <v>8</v>
      </c>
      <c r="C103" s="3">
        <v>0</v>
      </c>
      <c r="D103" s="3">
        <v>0</v>
      </c>
      <c r="E103" s="3">
        <v>1</v>
      </c>
      <c r="F103" s="3">
        <v>0</v>
      </c>
      <c r="G103" s="3">
        <v>3</v>
      </c>
      <c r="H103" s="3">
        <v>40</v>
      </c>
      <c r="I103" s="3" t="s">
        <v>695</v>
      </c>
      <c r="J103" s="3">
        <v>83</v>
      </c>
      <c r="K103" s="3">
        <v>3</v>
      </c>
      <c r="L103" s="3">
        <v>1</v>
      </c>
      <c r="M103" s="3">
        <v>2</v>
      </c>
      <c r="N103" s="3">
        <v>2</v>
      </c>
      <c r="O103" s="3">
        <v>0</v>
      </c>
      <c r="P103" s="3">
        <v>0.000716</v>
      </c>
      <c r="Q103" s="9">
        <v>2.5</v>
      </c>
      <c r="R103" s="9">
        <v>0</v>
      </c>
      <c r="S103" s="7">
        <v>0</v>
      </c>
      <c r="T103" s="9">
        <v>99</v>
      </c>
      <c r="U103" s="9">
        <v>20.3</v>
      </c>
      <c r="V103" s="9">
        <v>0</v>
      </c>
      <c r="W103" s="9">
        <v>31.5</v>
      </c>
      <c r="X103" s="9">
        <v>2</v>
      </c>
      <c r="Y103" s="9">
        <v>163.6</v>
      </c>
      <c r="Z103" s="9">
        <v>225.9</v>
      </c>
      <c r="AA103" s="7">
        <v>1</v>
      </c>
      <c r="AB103" s="7">
        <f t="shared" si="26"/>
        <v>0</v>
      </c>
      <c r="AC103" s="9">
        <v>0</v>
      </c>
      <c r="AD103" s="9">
        <v>0</v>
      </c>
      <c r="AE103" s="9">
        <v>66.9</v>
      </c>
      <c r="AF103" s="9">
        <v>18</v>
      </c>
      <c r="AG103" s="9">
        <v>0</v>
      </c>
      <c r="AH103" s="9">
        <v>19.1</v>
      </c>
      <c r="AI103" s="9">
        <v>7.3</v>
      </c>
      <c r="AJ103" s="9">
        <v>157.2</v>
      </c>
      <c r="AK103" s="9">
        <v>380.6</v>
      </c>
      <c r="AL103" s="9">
        <v>219.5</v>
      </c>
      <c r="AM103" s="9">
        <v>383.1</v>
      </c>
      <c r="AN103" s="9">
        <v>152.8</v>
      </c>
      <c r="AO103" s="9">
        <v>154.7</v>
      </c>
      <c r="AP103" s="9"/>
      <c r="AQ103" s="71">
        <f t="shared" si="27"/>
        <v>0.00179</v>
      </c>
      <c r="AR103" s="71">
        <f t="shared" si="28"/>
        <v>0</v>
      </c>
      <c r="AS103" s="71">
        <f t="shared" si="29"/>
        <v>0</v>
      </c>
      <c r="AT103" s="71">
        <f t="shared" si="30"/>
        <v>0.07088399999999999</v>
      </c>
      <c r="AU103" s="71">
        <f t="shared" si="31"/>
        <v>0.014534799999999999</v>
      </c>
      <c r="AV103" s="71">
        <f t="shared" si="32"/>
        <v>0</v>
      </c>
      <c r="AW103" s="71">
        <f t="shared" si="33"/>
        <v>0.022553999999999998</v>
      </c>
      <c r="AX103" s="71">
        <f t="shared" si="34"/>
        <v>0.001432</v>
      </c>
      <c r="AY103" s="71">
        <f t="shared" si="35"/>
        <v>0.11713759999999998</v>
      </c>
      <c r="AZ103" s="71">
        <f t="shared" si="36"/>
        <v>0.16174439999999998</v>
      </c>
      <c r="BA103" s="71">
        <f t="shared" si="37"/>
        <v>0.000716</v>
      </c>
      <c r="BB103" s="71">
        <f t="shared" si="38"/>
        <v>0</v>
      </c>
      <c r="BC103" s="71">
        <f t="shared" si="39"/>
        <v>0</v>
      </c>
      <c r="BD103" s="71">
        <f t="shared" si="40"/>
        <v>0</v>
      </c>
      <c r="BE103" s="71">
        <f t="shared" si="41"/>
        <v>0.0479004</v>
      </c>
      <c r="BF103" s="71">
        <f t="shared" si="42"/>
        <v>0.012887999999999998</v>
      </c>
      <c r="BG103" s="71">
        <f t="shared" si="43"/>
        <v>0</v>
      </c>
      <c r="BH103" s="71">
        <f t="shared" si="44"/>
        <v>0.0136756</v>
      </c>
      <c r="BI103" s="71">
        <f t="shared" si="45"/>
        <v>0.005226799999999999</v>
      </c>
      <c r="BJ103" s="71">
        <f t="shared" si="46"/>
        <v>0.11255519999999998</v>
      </c>
      <c r="BK103" s="71">
        <f t="shared" si="47"/>
        <v>0.2725096</v>
      </c>
      <c r="BL103" s="71">
        <f t="shared" si="48"/>
        <v>0.157162</v>
      </c>
      <c r="BM103" s="71">
        <f t="shared" si="49"/>
        <v>0.2742996</v>
      </c>
      <c r="BN103" s="71">
        <f t="shared" si="50"/>
        <v>0.1094048</v>
      </c>
      <c r="BO103" s="71">
        <f t="shared" si="51"/>
        <v>0.11076519999999998</v>
      </c>
    </row>
    <row r="104" spans="1:67" ht="12">
      <c r="A104" s="3">
        <v>13069</v>
      </c>
      <c r="B104" s="3">
        <v>9</v>
      </c>
      <c r="C104" s="3">
        <v>0</v>
      </c>
      <c r="D104" s="3">
        <v>1</v>
      </c>
      <c r="E104" s="3">
        <v>1</v>
      </c>
      <c r="F104" s="3">
        <v>0</v>
      </c>
      <c r="G104" s="3">
        <v>3</v>
      </c>
      <c r="H104" s="3">
        <v>40</v>
      </c>
      <c r="I104" s="3" t="s">
        <v>695</v>
      </c>
      <c r="J104" s="3">
        <v>83</v>
      </c>
      <c r="K104" s="3">
        <v>3</v>
      </c>
      <c r="L104" s="3">
        <v>1</v>
      </c>
      <c r="M104" s="3">
        <v>2</v>
      </c>
      <c r="N104" s="3">
        <v>2</v>
      </c>
      <c r="O104" s="3">
        <v>0</v>
      </c>
      <c r="P104" s="3">
        <v>0.000716</v>
      </c>
      <c r="Q104" s="9">
        <v>2972.2</v>
      </c>
      <c r="R104" s="9">
        <v>0</v>
      </c>
      <c r="S104" s="7">
        <v>0</v>
      </c>
      <c r="T104" s="9">
        <v>24.6</v>
      </c>
      <c r="U104" s="9">
        <v>0</v>
      </c>
      <c r="V104" s="9">
        <v>0</v>
      </c>
      <c r="W104" s="9">
        <v>35.8</v>
      </c>
      <c r="X104" s="9">
        <v>0</v>
      </c>
      <c r="Y104" s="9">
        <v>144</v>
      </c>
      <c r="Z104" s="9">
        <v>758.1</v>
      </c>
      <c r="AA104" s="7">
        <v>1</v>
      </c>
      <c r="AB104" s="7">
        <f t="shared" si="26"/>
        <v>1</v>
      </c>
      <c r="AC104" s="9">
        <v>198.3</v>
      </c>
      <c r="AD104" s="9">
        <v>0</v>
      </c>
      <c r="AE104" s="9">
        <v>0</v>
      </c>
      <c r="AF104" s="9">
        <v>12.2</v>
      </c>
      <c r="AG104" s="9">
        <v>0</v>
      </c>
      <c r="AH104" s="9">
        <v>0</v>
      </c>
      <c r="AI104" s="9">
        <v>4.5</v>
      </c>
      <c r="AJ104" s="9">
        <v>3033.7</v>
      </c>
      <c r="AK104" s="9">
        <v>819.5</v>
      </c>
      <c r="AL104" s="9">
        <v>3647.8</v>
      </c>
      <c r="AM104" s="9">
        <v>3791.7</v>
      </c>
      <c r="AN104" s="9">
        <v>60.4</v>
      </c>
      <c r="AO104" s="9">
        <v>61.5</v>
      </c>
      <c r="AP104" s="9"/>
      <c r="AQ104" s="71">
        <f t="shared" si="27"/>
        <v>2.1280951999999997</v>
      </c>
      <c r="AR104" s="71">
        <f t="shared" si="28"/>
        <v>0</v>
      </c>
      <c r="AS104" s="71">
        <f t="shared" si="29"/>
        <v>0</v>
      </c>
      <c r="AT104" s="71">
        <f t="shared" si="30"/>
        <v>0.0176136</v>
      </c>
      <c r="AU104" s="71">
        <f t="shared" si="31"/>
        <v>0</v>
      </c>
      <c r="AV104" s="71">
        <f t="shared" si="32"/>
        <v>0</v>
      </c>
      <c r="AW104" s="71">
        <f t="shared" si="33"/>
        <v>0.025632799999999997</v>
      </c>
      <c r="AX104" s="71">
        <f t="shared" si="34"/>
        <v>0</v>
      </c>
      <c r="AY104" s="71">
        <f t="shared" si="35"/>
        <v>0.10310399999999999</v>
      </c>
      <c r="AZ104" s="71">
        <f t="shared" si="36"/>
        <v>0.5427995999999999</v>
      </c>
      <c r="BA104" s="71">
        <f t="shared" si="37"/>
        <v>0.000716</v>
      </c>
      <c r="BB104" s="71">
        <f t="shared" si="38"/>
        <v>0.000716</v>
      </c>
      <c r="BC104" s="71">
        <f t="shared" si="39"/>
        <v>0.1419828</v>
      </c>
      <c r="BD104" s="71">
        <f t="shared" si="40"/>
        <v>0</v>
      </c>
      <c r="BE104" s="71">
        <f t="shared" si="41"/>
        <v>0</v>
      </c>
      <c r="BF104" s="71">
        <f t="shared" si="42"/>
        <v>0.008735199999999999</v>
      </c>
      <c r="BG104" s="71">
        <f t="shared" si="43"/>
        <v>0</v>
      </c>
      <c r="BH104" s="71">
        <f t="shared" si="44"/>
        <v>0</v>
      </c>
      <c r="BI104" s="71">
        <f t="shared" si="45"/>
        <v>0.0032219999999999996</v>
      </c>
      <c r="BJ104" s="71">
        <f t="shared" si="46"/>
        <v>2.1721291999999996</v>
      </c>
      <c r="BK104" s="71">
        <f t="shared" si="47"/>
        <v>0.586762</v>
      </c>
      <c r="BL104" s="71">
        <f t="shared" si="48"/>
        <v>2.6118248</v>
      </c>
      <c r="BM104" s="71">
        <f t="shared" si="49"/>
        <v>2.7148571999999995</v>
      </c>
      <c r="BN104" s="71">
        <f t="shared" si="50"/>
        <v>0.0432464</v>
      </c>
      <c r="BO104" s="71">
        <f t="shared" si="51"/>
        <v>0.044034</v>
      </c>
    </row>
    <row r="105" spans="1:67" ht="12">
      <c r="A105" s="3">
        <v>13070</v>
      </c>
      <c r="B105" s="3">
        <v>9</v>
      </c>
      <c r="C105" s="3">
        <v>0</v>
      </c>
      <c r="D105" s="3">
        <v>1</v>
      </c>
      <c r="E105" s="3">
        <v>1</v>
      </c>
      <c r="F105" s="3">
        <v>0</v>
      </c>
      <c r="G105" s="3">
        <v>3</v>
      </c>
      <c r="H105" s="3">
        <v>40</v>
      </c>
      <c r="I105" s="3" t="s">
        <v>695</v>
      </c>
      <c r="J105" s="3">
        <v>83</v>
      </c>
      <c r="K105" s="3">
        <v>1</v>
      </c>
      <c r="L105" s="3">
        <v>1</v>
      </c>
      <c r="M105" s="3">
        <v>2</v>
      </c>
      <c r="N105" s="3">
        <v>2</v>
      </c>
      <c r="O105" s="3">
        <v>0</v>
      </c>
      <c r="P105" s="3">
        <v>0.000716</v>
      </c>
      <c r="Q105" s="9">
        <v>74.2</v>
      </c>
      <c r="R105" s="9">
        <v>4.1</v>
      </c>
      <c r="S105" s="7">
        <v>1</v>
      </c>
      <c r="T105" s="9">
        <v>103.7</v>
      </c>
      <c r="U105" s="9">
        <v>133.8</v>
      </c>
      <c r="V105" s="9">
        <v>0</v>
      </c>
      <c r="W105" s="9">
        <v>18.5</v>
      </c>
      <c r="X105" s="9">
        <v>4.7</v>
      </c>
      <c r="Y105" s="9">
        <v>125.5</v>
      </c>
      <c r="Z105" s="9">
        <v>348</v>
      </c>
      <c r="AA105" s="7">
        <v>1</v>
      </c>
      <c r="AB105" s="7">
        <f t="shared" si="26"/>
        <v>1</v>
      </c>
      <c r="AC105" s="9">
        <v>0</v>
      </c>
      <c r="AD105" s="9">
        <v>0</v>
      </c>
      <c r="AE105" s="9">
        <v>78.4</v>
      </c>
      <c r="AF105" s="9">
        <v>21.9</v>
      </c>
      <c r="AG105" s="9">
        <v>0</v>
      </c>
      <c r="AH105" s="9">
        <v>130.5</v>
      </c>
      <c r="AI105" s="9">
        <v>0.1</v>
      </c>
      <c r="AJ105" s="9">
        <v>339.5</v>
      </c>
      <c r="AK105" s="9">
        <v>613.4</v>
      </c>
      <c r="AL105" s="9">
        <v>562.1</v>
      </c>
      <c r="AM105" s="9">
        <v>687.6</v>
      </c>
      <c r="AN105" s="9">
        <v>264.8</v>
      </c>
      <c r="AO105" s="9">
        <v>265.3</v>
      </c>
      <c r="AP105" s="9"/>
      <c r="AQ105" s="71">
        <f t="shared" si="27"/>
        <v>0.0531272</v>
      </c>
      <c r="AR105" s="71">
        <f t="shared" si="28"/>
        <v>0.0029355999999999996</v>
      </c>
      <c r="AS105" s="71">
        <f t="shared" si="29"/>
        <v>0.000716</v>
      </c>
      <c r="AT105" s="71">
        <f t="shared" si="30"/>
        <v>0.0742492</v>
      </c>
      <c r="AU105" s="71">
        <f t="shared" si="31"/>
        <v>0.0958008</v>
      </c>
      <c r="AV105" s="71">
        <f t="shared" si="32"/>
        <v>0</v>
      </c>
      <c r="AW105" s="71">
        <f t="shared" si="33"/>
        <v>0.013245999999999999</v>
      </c>
      <c r="AX105" s="71">
        <f t="shared" si="34"/>
        <v>0.0033652</v>
      </c>
      <c r="AY105" s="71">
        <f t="shared" si="35"/>
        <v>0.089858</v>
      </c>
      <c r="AZ105" s="71">
        <f t="shared" si="36"/>
        <v>0.24916799999999997</v>
      </c>
      <c r="BA105" s="71">
        <f t="shared" si="37"/>
        <v>0.000716</v>
      </c>
      <c r="BB105" s="71">
        <f t="shared" si="38"/>
        <v>0.000716</v>
      </c>
      <c r="BC105" s="71">
        <f t="shared" si="39"/>
        <v>0</v>
      </c>
      <c r="BD105" s="71">
        <f t="shared" si="40"/>
        <v>0</v>
      </c>
      <c r="BE105" s="71">
        <f t="shared" si="41"/>
        <v>0.0561344</v>
      </c>
      <c r="BF105" s="71">
        <f t="shared" si="42"/>
        <v>0.015680399999999997</v>
      </c>
      <c r="BG105" s="71">
        <f t="shared" si="43"/>
        <v>0</v>
      </c>
      <c r="BH105" s="71">
        <f t="shared" si="44"/>
        <v>0.093438</v>
      </c>
      <c r="BI105" s="71">
        <f t="shared" si="45"/>
        <v>7.159999999999999E-05</v>
      </c>
      <c r="BJ105" s="71">
        <f t="shared" si="46"/>
        <v>0.243082</v>
      </c>
      <c r="BK105" s="71">
        <f t="shared" si="47"/>
        <v>0.43919439999999993</v>
      </c>
      <c r="BL105" s="71">
        <f t="shared" si="48"/>
        <v>0.4024636</v>
      </c>
      <c r="BM105" s="71">
        <f t="shared" si="49"/>
        <v>0.49232159999999997</v>
      </c>
      <c r="BN105" s="71">
        <f t="shared" si="50"/>
        <v>0.18959679999999998</v>
      </c>
      <c r="BO105" s="71">
        <f t="shared" si="51"/>
        <v>0.1899548</v>
      </c>
    </row>
    <row r="106" spans="1:67" ht="12">
      <c r="A106" s="3">
        <v>13071</v>
      </c>
      <c r="B106" s="3">
        <v>9</v>
      </c>
      <c r="C106" s="3">
        <v>0</v>
      </c>
      <c r="D106" s="3">
        <v>1</v>
      </c>
      <c r="E106" s="3">
        <v>1</v>
      </c>
      <c r="F106" s="3">
        <v>0</v>
      </c>
      <c r="G106" s="3">
        <v>3</v>
      </c>
      <c r="H106" s="3">
        <v>74</v>
      </c>
      <c r="I106" s="3" t="s">
        <v>381</v>
      </c>
      <c r="J106" s="3">
        <v>62</v>
      </c>
      <c r="K106" s="3">
        <v>4</v>
      </c>
      <c r="L106" s="3">
        <v>1</v>
      </c>
      <c r="M106" s="3">
        <v>2</v>
      </c>
      <c r="N106" s="3">
        <v>1</v>
      </c>
      <c r="O106" s="3">
        <v>0</v>
      </c>
      <c r="P106" s="3">
        <v>0.000716</v>
      </c>
      <c r="Q106" s="9">
        <v>2.9</v>
      </c>
      <c r="R106" s="9">
        <v>0</v>
      </c>
      <c r="S106" s="7">
        <v>0</v>
      </c>
      <c r="T106" s="9">
        <v>6.4</v>
      </c>
      <c r="U106" s="9">
        <v>0.7</v>
      </c>
      <c r="V106" s="9">
        <v>0</v>
      </c>
      <c r="W106" s="9">
        <v>11.9</v>
      </c>
      <c r="X106" s="9">
        <v>0.4</v>
      </c>
      <c r="Y106" s="9">
        <v>0</v>
      </c>
      <c r="Z106" s="9">
        <v>0</v>
      </c>
      <c r="AA106" s="7">
        <v>0</v>
      </c>
      <c r="AB106" s="7">
        <f t="shared" si="26"/>
        <v>0</v>
      </c>
      <c r="AC106" s="9">
        <v>0.5</v>
      </c>
      <c r="AD106" s="9">
        <v>0</v>
      </c>
      <c r="AE106" s="9">
        <v>2.9</v>
      </c>
      <c r="AF106" s="9">
        <v>2.3</v>
      </c>
      <c r="AG106" s="9">
        <v>0.7</v>
      </c>
      <c r="AH106" s="9">
        <v>0.7</v>
      </c>
      <c r="AI106" s="9">
        <v>4.5</v>
      </c>
      <c r="AJ106" s="9">
        <v>22.4</v>
      </c>
      <c r="AK106" s="9">
        <v>19.5</v>
      </c>
      <c r="AL106" s="9">
        <v>22.4</v>
      </c>
      <c r="AM106" s="9">
        <v>22.4</v>
      </c>
      <c r="AN106" s="9">
        <v>19.4</v>
      </c>
      <c r="AO106" s="9">
        <v>19.5</v>
      </c>
      <c r="AP106" s="9"/>
      <c r="AQ106" s="71">
        <f t="shared" si="27"/>
        <v>0.0020764</v>
      </c>
      <c r="AR106" s="71">
        <f t="shared" si="28"/>
        <v>0</v>
      </c>
      <c r="AS106" s="71">
        <f t="shared" si="29"/>
        <v>0</v>
      </c>
      <c r="AT106" s="71">
        <f t="shared" si="30"/>
        <v>0.0045823999999999995</v>
      </c>
      <c r="AU106" s="71">
        <f t="shared" si="31"/>
        <v>0.0005011999999999999</v>
      </c>
      <c r="AV106" s="71">
        <f t="shared" si="32"/>
        <v>0</v>
      </c>
      <c r="AW106" s="71">
        <f t="shared" si="33"/>
        <v>0.0085204</v>
      </c>
      <c r="AX106" s="71">
        <f t="shared" si="34"/>
        <v>0.00028639999999999997</v>
      </c>
      <c r="AY106" s="71">
        <f t="shared" si="35"/>
        <v>0</v>
      </c>
      <c r="AZ106" s="71">
        <f t="shared" si="36"/>
        <v>0</v>
      </c>
      <c r="BA106" s="71">
        <f t="shared" si="37"/>
        <v>0</v>
      </c>
      <c r="BB106" s="71">
        <f t="shared" si="38"/>
        <v>0</v>
      </c>
      <c r="BC106" s="71">
        <f t="shared" si="39"/>
        <v>0.000358</v>
      </c>
      <c r="BD106" s="71">
        <f t="shared" si="40"/>
        <v>0</v>
      </c>
      <c r="BE106" s="71">
        <f t="shared" si="41"/>
        <v>0.0020764</v>
      </c>
      <c r="BF106" s="71">
        <f t="shared" si="42"/>
        <v>0.0016467999999999997</v>
      </c>
      <c r="BG106" s="71">
        <f t="shared" si="43"/>
        <v>0.0005011999999999999</v>
      </c>
      <c r="BH106" s="71">
        <f t="shared" si="44"/>
        <v>0.0005011999999999999</v>
      </c>
      <c r="BI106" s="71">
        <f t="shared" si="45"/>
        <v>0.0032219999999999996</v>
      </c>
      <c r="BJ106" s="71">
        <f t="shared" si="46"/>
        <v>0.016038399999999998</v>
      </c>
      <c r="BK106" s="71">
        <f t="shared" si="47"/>
        <v>0.013961999999999999</v>
      </c>
      <c r="BL106" s="71">
        <f t="shared" si="48"/>
        <v>0.016038399999999998</v>
      </c>
      <c r="BM106" s="71">
        <f t="shared" si="49"/>
        <v>0.016038399999999998</v>
      </c>
      <c r="BN106" s="71">
        <f t="shared" si="50"/>
        <v>0.013890399999999997</v>
      </c>
      <c r="BO106" s="71">
        <f t="shared" si="51"/>
        <v>0.013961999999999999</v>
      </c>
    </row>
    <row r="107" spans="1:67" ht="12">
      <c r="A107" s="3">
        <v>13072</v>
      </c>
      <c r="B107" s="3">
        <v>1</v>
      </c>
      <c r="C107" s="3">
        <v>1</v>
      </c>
      <c r="D107" s="3">
        <v>0</v>
      </c>
      <c r="E107" s="3">
        <v>1</v>
      </c>
      <c r="F107" s="3">
        <v>0</v>
      </c>
      <c r="G107" s="3">
        <v>3</v>
      </c>
      <c r="H107" s="3">
        <v>15</v>
      </c>
      <c r="I107" s="3" t="s">
        <v>556</v>
      </c>
      <c r="J107" s="3">
        <v>20</v>
      </c>
      <c r="K107" s="3">
        <v>2</v>
      </c>
      <c r="L107" s="3">
        <v>1</v>
      </c>
      <c r="M107" s="3">
        <v>2</v>
      </c>
      <c r="N107" s="3">
        <v>2</v>
      </c>
      <c r="O107" s="3">
        <v>0</v>
      </c>
      <c r="P107" s="3">
        <v>0.000716</v>
      </c>
      <c r="Q107" s="9">
        <v>3954.4</v>
      </c>
      <c r="R107" s="9">
        <v>67</v>
      </c>
      <c r="S107" s="7">
        <v>1</v>
      </c>
      <c r="T107" s="9">
        <v>56</v>
      </c>
      <c r="U107" s="9">
        <v>4.2</v>
      </c>
      <c r="V107" s="9">
        <v>793.5</v>
      </c>
      <c r="W107" s="9">
        <v>330.3</v>
      </c>
      <c r="X107" s="9">
        <v>29.2</v>
      </c>
      <c r="Y107" s="9">
        <v>832.8</v>
      </c>
      <c r="Z107" s="9">
        <v>1765.4</v>
      </c>
      <c r="AA107" s="7">
        <v>1</v>
      </c>
      <c r="AB107" s="7">
        <f t="shared" si="26"/>
        <v>0</v>
      </c>
      <c r="AC107" s="9">
        <v>208.5</v>
      </c>
      <c r="AD107" s="9">
        <v>483.6</v>
      </c>
      <c r="AE107" s="9">
        <v>36.4</v>
      </c>
      <c r="AF107" s="9">
        <v>10.7</v>
      </c>
      <c r="AG107" s="9">
        <v>0</v>
      </c>
      <c r="AH107" s="9">
        <v>4.2</v>
      </c>
      <c r="AI107" s="9">
        <v>18.8</v>
      </c>
      <c r="AJ107" s="9">
        <v>5234.9</v>
      </c>
      <c r="AK107" s="9">
        <v>3045.8</v>
      </c>
      <c r="AL107" s="9">
        <v>6167.5</v>
      </c>
      <c r="AM107" s="9">
        <v>7000.2</v>
      </c>
      <c r="AN107" s="9">
        <v>1280.2</v>
      </c>
      <c r="AO107" s="9">
        <v>1280.5</v>
      </c>
      <c r="AP107" s="9"/>
      <c r="AQ107" s="71">
        <f t="shared" si="27"/>
        <v>2.8313504</v>
      </c>
      <c r="AR107" s="71">
        <f t="shared" si="28"/>
        <v>0.047971999999999994</v>
      </c>
      <c r="AS107" s="71">
        <f t="shared" si="29"/>
        <v>0.000716</v>
      </c>
      <c r="AT107" s="71">
        <f t="shared" si="30"/>
        <v>0.040096</v>
      </c>
      <c r="AU107" s="71">
        <f t="shared" si="31"/>
        <v>0.0030072</v>
      </c>
      <c r="AV107" s="71">
        <f t="shared" si="32"/>
        <v>0.5681459999999999</v>
      </c>
      <c r="AW107" s="71">
        <f t="shared" si="33"/>
        <v>0.23649479999999998</v>
      </c>
      <c r="AX107" s="71">
        <f t="shared" si="34"/>
        <v>0.020907199999999997</v>
      </c>
      <c r="AY107" s="71">
        <f t="shared" si="35"/>
        <v>0.5962848</v>
      </c>
      <c r="AZ107" s="71">
        <f t="shared" si="36"/>
        <v>1.2640263999999999</v>
      </c>
      <c r="BA107" s="71">
        <f t="shared" si="37"/>
        <v>0.000716</v>
      </c>
      <c r="BB107" s="71">
        <f t="shared" si="38"/>
        <v>0</v>
      </c>
      <c r="BC107" s="71">
        <f t="shared" si="39"/>
        <v>0.149286</v>
      </c>
      <c r="BD107" s="71">
        <f t="shared" si="40"/>
        <v>0.3462576</v>
      </c>
      <c r="BE107" s="71">
        <f t="shared" si="41"/>
        <v>0.026062399999999996</v>
      </c>
      <c r="BF107" s="71">
        <f t="shared" si="42"/>
        <v>0.007661199999999999</v>
      </c>
      <c r="BG107" s="71">
        <f t="shared" si="43"/>
        <v>0</v>
      </c>
      <c r="BH107" s="71">
        <f t="shared" si="44"/>
        <v>0.0030072</v>
      </c>
      <c r="BI107" s="71">
        <f t="shared" si="45"/>
        <v>0.0134608</v>
      </c>
      <c r="BJ107" s="71">
        <f t="shared" si="46"/>
        <v>3.7481883999999996</v>
      </c>
      <c r="BK107" s="71">
        <f t="shared" si="47"/>
        <v>2.1807928</v>
      </c>
      <c r="BL107" s="71">
        <f t="shared" si="48"/>
        <v>4.4159299999999995</v>
      </c>
      <c r="BM107" s="71">
        <f t="shared" si="49"/>
        <v>5.0121432</v>
      </c>
      <c r="BN107" s="71">
        <f t="shared" si="50"/>
        <v>0.9166232</v>
      </c>
      <c r="BO107" s="71">
        <f t="shared" si="51"/>
        <v>0.9168379999999999</v>
      </c>
    </row>
    <row r="108" spans="1:67" ht="12">
      <c r="A108" s="3">
        <v>13073</v>
      </c>
      <c r="B108" s="3">
        <v>1</v>
      </c>
      <c r="C108" s="3">
        <v>1</v>
      </c>
      <c r="D108" s="3">
        <v>0</v>
      </c>
      <c r="E108" s="3">
        <v>1</v>
      </c>
      <c r="F108" s="3">
        <v>0</v>
      </c>
      <c r="G108" s="3">
        <v>2</v>
      </c>
      <c r="H108" s="3">
        <v>52</v>
      </c>
      <c r="I108" s="3" t="s">
        <v>642</v>
      </c>
      <c r="J108" s="3">
        <v>94</v>
      </c>
      <c r="K108" s="3">
        <v>4</v>
      </c>
      <c r="L108" s="3">
        <v>2</v>
      </c>
      <c r="M108" s="3">
        <v>2</v>
      </c>
      <c r="N108" s="3">
        <v>2</v>
      </c>
      <c r="O108" s="3">
        <v>0</v>
      </c>
      <c r="P108" s="3">
        <v>0.002423</v>
      </c>
      <c r="Q108" s="9">
        <v>0</v>
      </c>
      <c r="R108" s="9">
        <v>0</v>
      </c>
      <c r="S108" s="7">
        <v>0</v>
      </c>
      <c r="T108" s="9">
        <v>3.3</v>
      </c>
      <c r="U108" s="9">
        <v>0</v>
      </c>
      <c r="V108" s="9">
        <v>0</v>
      </c>
      <c r="W108" s="9">
        <v>3.2</v>
      </c>
      <c r="X108" s="9">
        <v>0</v>
      </c>
      <c r="Y108" s="9">
        <v>0</v>
      </c>
      <c r="Z108" s="9">
        <v>0</v>
      </c>
      <c r="AA108" s="7">
        <v>0</v>
      </c>
      <c r="AB108" s="7">
        <f t="shared" si="26"/>
        <v>0</v>
      </c>
      <c r="AC108" s="9">
        <v>0</v>
      </c>
      <c r="AD108" s="9">
        <v>0</v>
      </c>
      <c r="AE108" s="9">
        <v>3.1</v>
      </c>
      <c r="AF108" s="9">
        <v>0</v>
      </c>
      <c r="AG108" s="9">
        <v>0</v>
      </c>
      <c r="AH108" s="9">
        <v>0</v>
      </c>
      <c r="AI108" s="9">
        <v>0</v>
      </c>
      <c r="AJ108" s="9">
        <v>6.6</v>
      </c>
      <c r="AK108" s="9">
        <v>6.6</v>
      </c>
      <c r="AL108" s="9">
        <v>6.6</v>
      </c>
      <c r="AM108" s="9">
        <v>6.6</v>
      </c>
      <c r="AN108" s="9">
        <v>6.5</v>
      </c>
      <c r="AO108" s="9">
        <v>6.6</v>
      </c>
      <c r="AP108" s="9"/>
      <c r="AQ108" s="71">
        <f t="shared" si="27"/>
        <v>0</v>
      </c>
      <c r="AR108" s="71">
        <f t="shared" si="28"/>
        <v>0</v>
      </c>
      <c r="AS108" s="71">
        <f t="shared" si="29"/>
        <v>0</v>
      </c>
      <c r="AT108" s="71">
        <f t="shared" si="30"/>
        <v>0.007995899999999998</v>
      </c>
      <c r="AU108" s="71">
        <f t="shared" si="31"/>
        <v>0</v>
      </c>
      <c r="AV108" s="71">
        <f t="shared" si="32"/>
        <v>0</v>
      </c>
      <c r="AW108" s="71">
        <f t="shared" si="33"/>
        <v>0.007753599999999999</v>
      </c>
      <c r="AX108" s="71">
        <f t="shared" si="34"/>
        <v>0</v>
      </c>
      <c r="AY108" s="71">
        <f t="shared" si="35"/>
        <v>0</v>
      </c>
      <c r="AZ108" s="71">
        <f t="shared" si="36"/>
        <v>0</v>
      </c>
      <c r="BA108" s="71">
        <f t="shared" si="37"/>
        <v>0</v>
      </c>
      <c r="BB108" s="71">
        <f t="shared" si="38"/>
        <v>0</v>
      </c>
      <c r="BC108" s="71">
        <f t="shared" si="39"/>
        <v>0</v>
      </c>
      <c r="BD108" s="71">
        <f t="shared" si="40"/>
        <v>0</v>
      </c>
      <c r="BE108" s="71">
        <f t="shared" si="41"/>
        <v>0.007511299999999999</v>
      </c>
      <c r="BF108" s="71">
        <f t="shared" si="42"/>
        <v>0</v>
      </c>
      <c r="BG108" s="71">
        <f t="shared" si="43"/>
        <v>0</v>
      </c>
      <c r="BH108" s="71">
        <f t="shared" si="44"/>
        <v>0</v>
      </c>
      <c r="BI108" s="71">
        <f t="shared" si="45"/>
        <v>0</v>
      </c>
      <c r="BJ108" s="71">
        <f t="shared" si="46"/>
        <v>0.015991799999999997</v>
      </c>
      <c r="BK108" s="71">
        <f t="shared" si="47"/>
        <v>0.015991799999999997</v>
      </c>
      <c r="BL108" s="71">
        <f t="shared" si="48"/>
        <v>0.015991799999999997</v>
      </c>
      <c r="BM108" s="71">
        <f t="shared" si="49"/>
        <v>0.015991799999999997</v>
      </c>
      <c r="BN108" s="71">
        <f t="shared" si="50"/>
        <v>0.0157495</v>
      </c>
      <c r="BO108" s="71">
        <f t="shared" si="51"/>
        <v>0.015991799999999997</v>
      </c>
    </row>
    <row r="109" spans="1:67" ht="12">
      <c r="A109" s="3">
        <v>13074</v>
      </c>
      <c r="B109" s="3">
        <v>2</v>
      </c>
      <c r="C109" s="3">
        <v>0</v>
      </c>
      <c r="D109" s="3">
        <v>0</v>
      </c>
      <c r="E109" s="3">
        <v>1</v>
      </c>
      <c r="F109" s="3">
        <v>0</v>
      </c>
      <c r="G109" s="3">
        <v>3</v>
      </c>
      <c r="H109" s="3">
        <v>40</v>
      </c>
      <c r="I109" s="3" t="s">
        <v>695</v>
      </c>
      <c r="J109" s="3">
        <v>83</v>
      </c>
      <c r="K109" s="3">
        <v>1</v>
      </c>
      <c r="L109" s="3">
        <v>2</v>
      </c>
      <c r="M109" s="3">
        <v>2</v>
      </c>
      <c r="N109" s="3">
        <v>2</v>
      </c>
      <c r="O109" s="3">
        <v>0</v>
      </c>
      <c r="P109" s="3">
        <v>0.000716</v>
      </c>
      <c r="Q109" s="9">
        <v>292.7</v>
      </c>
      <c r="R109" s="9">
        <v>0</v>
      </c>
      <c r="S109" s="7">
        <v>0</v>
      </c>
      <c r="T109" s="9">
        <v>73.9</v>
      </c>
      <c r="U109" s="9">
        <v>23.6</v>
      </c>
      <c r="V109" s="9">
        <v>0</v>
      </c>
      <c r="W109" s="9">
        <v>17.9</v>
      </c>
      <c r="X109" s="9">
        <v>0</v>
      </c>
      <c r="Y109" s="9">
        <v>199.9</v>
      </c>
      <c r="Z109" s="9">
        <v>347.2</v>
      </c>
      <c r="AA109" s="7">
        <v>1</v>
      </c>
      <c r="AB109" s="7">
        <f t="shared" si="26"/>
        <v>0</v>
      </c>
      <c r="AC109" s="9">
        <v>1.6</v>
      </c>
      <c r="AD109" s="9">
        <v>0</v>
      </c>
      <c r="AE109" s="9">
        <v>47.3</v>
      </c>
      <c r="AF109" s="9">
        <v>25.5</v>
      </c>
      <c r="AG109" s="9">
        <v>0</v>
      </c>
      <c r="AH109" s="9">
        <v>23.6</v>
      </c>
      <c r="AI109" s="9">
        <v>4.9</v>
      </c>
      <c r="AJ109" s="9">
        <v>408.2</v>
      </c>
      <c r="AK109" s="9">
        <v>462.8</v>
      </c>
      <c r="AL109" s="9">
        <v>555.6</v>
      </c>
      <c r="AM109" s="9">
        <v>755.5</v>
      </c>
      <c r="AN109" s="9">
        <v>115.4</v>
      </c>
      <c r="AO109" s="9">
        <v>115.5</v>
      </c>
      <c r="AP109" s="9"/>
      <c r="AQ109" s="71">
        <f t="shared" si="27"/>
        <v>0.2095732</v>
      </c>
      <c r="AR109" s="71">
        <f t="shared" si="28"/>
        <v>0</v>
      </c>
      <c r="AS109" s="71">
        <f t="shared" si="29"/>
        <v>0</v>
      </c>
      <c r="AT109" s="71">
        <f t="shared" si="30"/>
        <v>0.0529124</v>
      </c>
      <c r="AU109" s="71">
        <f t="shared" si="31"/>
        <v>0.0168976</v>
      </c>
      <c r="AV109" s="71">
        <f t="shared" si="32"/>
        <v>0</v>
      </c>
      <c r="AW109" s="71">
        <f t="shared" si="33"/>
        <v>0.012816399999999999</v>
      </c>
      <c r="AX109" s="71">
        <f t="shared" si="34"/>
        <v>0</v>
      </c>
      <c r="AY109" s="71">
        <f t="shared" si="35"/>
        <v>0.1431284</v>
      </c>
      <c r="AZ109" s="71">
        <f t="shared" si="36"/>
        <v>0.24859519999999996</v>
      </c>
      <c r="BA109" s="71">
        <f t="shared" si="37"/>
        <v>0.000716</v>
      </c>
      <c r="BB109" s="71">
        <f t="shared" si="38"/>
        <v>0</v>
      </c>
      <c r="BC109" s="71">
        <f t="shared" si="39"/>
        <v>0.0011455999999999999</v>
      </c>
      <c r="BD109" s="71">
        <f t="shared" si="40"/>
        <v>0</v>
      </c>
      <c r="BE109" s="71">
        <f t="shared" si="41"/>
        <v>0.033866799999999996</v>
      </c>
      <c r="BF109" s="71">
        <f t="shared" si="42"/>
        <v>0.018258</v>
      </c>
      <c r="BG109" s="71">
        <f t="shared" si="43"/>
        <v>0</v>
      </c>
      <c r="BH109" s="71">
        <f t="shared" si="44"/>
        <v>0.0168976</v>
      </c>
      <c r="BI109" s="71">
        <f t="shared" si="45"/>
        <v>0.0035084</v>
      </c>
      <c r="BJ109" s="71">
        <f t="shared" si="46"/>
        <v>0.29227119999999995</v>
      </c>
      <c r="BK109" s="71">
        <f t="shared" si="47"/>
        <v>0.33136479999999996</v>
      </c>
      <c r="BL109" s="71">
        <f t="shared" si="48"/>
        <v>0.3978096</v>
      </c>
      <c r="BM109" s="71">
        <f t="shared" si="49"/>
        <v>0.5409379999999999</v>
      </c>
      <c r="BN109" s="71">
        <f t="shared" si="50"/>
        <v>0.0826264</v>
      </c>
      <c r="BO109" s="71">
        <f t="shared" si="51"/>
        <v>0.082698</v>
      </c>
    </row>
    <row r="110" spans="1:67" ht="12">
      <c r="A110" s="3">
        <v>13075</v>
      </c>
      <c r="B110" s="3">
        <v>8</v>
      </c>
      <c r="C110" s="3">
        <v>0</v>
      </c>
      <c r="D110" s="3">
        <v>0</v>
      </c>
      <c r="E110" s="3">
        <v>1</v>
      </c>
      <c r="F110" s="3">
        <v>0</v>
      </c>
      <c r="G110" s="3">
        <v>2</v>
      </c>
      <c r="H110" s="3">
        <v>17</v>
      </c>
      <c r="I110" s="3" t="s">
        <v>557</v>
      </c>
      <c r="J110" s="3">
        <v>11</v>
      </c>
      <c r="K110" s="3">
        <v>5</v>
      </c>
      <c r="L110" s="3">
        <v>2</v>
      </c>
      <c r="M110" s="3">
        <v>2</v>
      </c>
      <c r="N110" s="3">
        <v>2</v>
      </c>
      <c r="O110" s="3">
        <v>0</v>
      </c>
      <c r="P110" s="3">
        <v>0.002423</v>
      </c>
      <c r="Q110" s="9">
        <v>0.5</v>
      </c>
      <c r="R110" s="9">
        <v>0</v>
      </c>
      <c r="S110" s="7">
        <v>0</v>
      </c>
      <c r="T110" s="9">
        <v>2.4</v>
      </c>
      <c r="U110" s="9">
        <v>0</v>
      </c>
      <c r="V110" s="9">
        <v>0</v>
      </c>
      <c r="W110" s="9">
        <v>14.7</v>
      </c>
      <c r="X110" s="9">
        <v>0.2</v>
      </c>
      <c r="Y110" s="9">
        <v>306.4</v>
      </c>
      <c r="Z110" s="9">
        <v>389.3</v>
      </c>
      <c r="AA110" s="7">
        <v>1</v>
      </c>
      <c r="AB110" s="7">
        <f t="shared" si="26"/>
        <v>0</v>
      </c>
      <c r="AC110" s="9">
        <v>0.5</v>
      </c>
      <c r="AD110" s="9">
        <v>0</v>
      </c>
      <c r="AE110" s="9">
        <v>0</v>
      </c>
      <c r="AF110" s="9">
        <v>2.4</v>
      </c>
      <c r="AG110" s="9">
        <v>0</v>
      </c>
      <c r="AH110" s="9">
        <v>0</v>
      </c>
      <c r="AI110" s="9">
        <v>7.6</v>
      </c>
      <c r="AJ110" s="9">
        <v>18.9</v>
      </c>
      <c r="AK110" s="9">
        <v>407.7</v>
      </c>
      <c r="AL110" s="9">
        <v>101.9</v>
      </c>
      <c r="AM110" s="9">
        <v>408.2</v>
      </c>
      <c r="AN110" s="9">
        <v>17.3</v>
      </c>
      <c r="AO110" s="9">
        <v>18.4</v>
      </c>
      <c r="AP110" s="9"/>
      <c r="AQ110" s="71">
        <f t="shared" si="27"/>
        <v>0.0012115</v>
      </c>
      <c r="AR110" s="71">
        <f t="shared" si="28"/>
        <v>0</v>
      </c>
      <c r="AS110" s="71">
        <f t="shared" si="29"/>
        <v>0</v>
      </c>
      <c r="AT110" s="71">
        <f t="shared" si="30"/>
        <v>0.0058151999999999995</v>
      </c>
      <c r="AU110" s="71">
        <f t="shared" si="31"/>
        <v>0</v>
      </c>
      <c r="AV110" s="71">
        <f t="shared" si="32"/>
        <v>0</v>
      </c>
      <c r="AW110" s="71">
        <f t="shared" si="33"/>
        <v>0.03561809999999999</v>
      </c>
      <c r="AX110" s="71">
        <f t="shared" si="34"/>
        <v>0.00048459999999999996</v>
      </c>
      <c r="AY110" s="71">
        <f t="shared" si="35"/>
        <v>0.7424071999999999</v>
      </c>
      <c r="AZ110" s="71">
        <f t="shared" si="36"/>
        <v>0.9432739</v>
      </c>
      <c r="BA110" s="71">
        <f t="shared" si="37"/>
        <v>0.002423</v>
      </c>
      <c r="BB110" s="71">
        <f t="shared" si="38"/>
        <v>0</v>
      </c>
      <c r="BC110" s="71">
        <f t="shared" si="39"/>
        <v>0.0012115</v>
      </c>
      <c r="BD110" s="71">
        <f t="shared" si="40"/>
        <v>0</v>
      </c>
      <c r="BE110" s="71">
        <f t="shared" si="41"/>
        <v>0</v>
      </c>
      <c r="BF110" s="71">
        <f t="shared" si="42"/>
        <v>0.0058151999999999995</v>
      </c>
      <c r="BG110" s="71">
        <f t="shared" si="43"/>
        <v>0</v>
      </c>
      <c r="BH110" s="71">
        <f t="shared" si="44"/>
        <v>0</v>
      </c>
      <c r="BI110" s="71">
        <f t="shared" si="45"/>
        <v>0.0184148</v>
      </c>
      <c r="BJ110" s="71">
        <f t="shared" si="46"/>
        <v>0.045794699999999994</v>
      </c>
      <c r="BK110" s="71">
        <f t="shared" si="47"/>
        <v>0.9878570999999999</v>
      </c>
      <c r="BL110" s="71">
        <f t="shared" si="48"/>
        <v>0.2469037</v>
      </c>
      <c r="BM110" s="71">
        <f t="shared" si="49"/>
        <v>0.9890685999999999</v>
      </c>
      <c r="BN110" s="71">
        <f t="shared" si="50"/>
        <v>0.0419179</v>
      </c>
      <c r="BO110" s="71">
        <f t="shared" si="51"/>
        <v>0.044583199999999996</v>
      </c>
    </row>
    <row r="111" spans="1:67" ht="12">
      <c r="A111" s="3">
        <v>13076</v>
      </c>
      <c r="B111" s="3">
        <v>8</v>
      </c>
      <c r="C111" s="3">
        <v>0</v>
      </c>
      <c r="D111" s="3">
        <v>0</v>
      </c>
      <c r="E111" s="3">
        <v>1</v>
      </c>
      <c r="F111" s="3">
        <v>0</v>
      </c>
      <c r="G111" s="3">
        <v>2</v>
      </c>
      <c r="H111" s="3">
        <v>36</v>
      </c>
      <c r="I111" s="3" t="s">
        <v>691</v>
      </c>
      <c r="J111" s="3">
        <v>33</v>
      </c>
      <c r="K111" s="3">
        <v>5</v>
      </c>
      <c r="L111" s="3">
        <v>2</v>
      </c>
      <c r="M111" s="3">
        <v>2</v>
      </c>
      <c r="N111" s="3">
        <v>2</v>
      </c>
      <c r="O111" s="3">
        <v>0</v>
      </c>
      <c r="P111" s="3">
        <v>0.002423</v>
      </c>
      <c r="Q111" s="9">
        <v>0</v>
      </c>
      <c r="R111" s="9">
        <v>38.8</v>
      </c>
      <c r="S111" s="7">
        <v>1</v>
      </c>
      <c r="T111" s="9">
        <v>23.1</v>
      </c>
      <c r="U111" s="9">
        <v>1</v>
      </c>
      <c r="V111" s="9">
        <v>300.7</v>
      </c>
      <c r="W111" s="9">
        <v>58.5</v>
      </c>
      <c r="X111" s="9">
        <v>0</v>
      </c>
      <c r="Y111" s="9">
        <v>203.4</v>
      </c>
      <c r="Z111" s="9">
        <v>292</v>
      </c>
      <c r="AA111" s="7">
        <v>1</v>
      </c>
      <c r="AB111" s="7">
        <f t="shared" si="26"/>
        <v>0</v>
      </c>
      <c r="AC111" s="9">
        <v>0</v>
      </c>
      <c r="AD111" s="9">
        <v>0</v>
      </c>
      <c r="AE111" s="9">
        <v>0</v>
      </c>
      <c r="AF111" s="9">
        <v>1.4</v>
      </c>
      <c r="AG111" s="9">
        <v>21.6</v>
      </c>
      <c r="AH111" s="9">
        <v>0</v>
      </c>
      <c r="AI111" s="9">
        <v>1.7</v>
      </c>
      <c r="AJ111" s="9">
        <v>422.3</v>
      </c>
      <c r="AK111" s="9">
        <v>714.3</v>
      </c>
      <c r="AL111" s="9">
        <v>510.8</v>
      </c>
      <c r="AM111" s="9">
        <v>714.3</v>
      </c>
      <c r="AN111" s="9">
        <v>422.1</v>
      </c>
      <c r="AO111" s="9">
        <v>422.3</v>
      </c>
      <c r="AP111" s="9"/>
      <c r="AQ111" s="71">
        <f t="shared" si="27"/>
        <v>0</v>
      </c>
      <c r="AR111" s="71">
        <f t="shared" si="28"/>
        <v>0.09401239999999998</v>
      </c>
      <c r="AS111" s="71">
        <f t="shared" si="29"/>
        <v>0.002423</v>
      </c>
      <c r="AT111" s="71">
        <f t="shared" si="30"/>
        <v>0.0559713</v>
      </c>
      <c r="AU111" s="71">
        <f t="shared" si="31"/>
        <v>0.002423</v>
      </c>
      <c r="AV111" s="71">
        <f t="shared" si="32"/>
        <v>0.7285961</v>
      </c>
      <c r="AW111" s="71">
        <f t="shared" si="33"/>
        <v>0.1417455</v>
      </c>
      <c r="AX111" s="71">
        <f t="shared" si="34"/>
        <v>0</v>
      </c>
      <c r="AY111" s="71">
        <f t="shared" si="35"/>
        <v>0.49283819999999995</v>
      </c>
      <c r="AZ111" s="71">
        <f t="shared" si="36"/>
        <v>0.7075159999999999</v>
      </c>
      <c r="BA111" s="71">
        <f t="shared" si="37"/>
        <v>0.002423</v>
      </c>
      <c r="BB111" s="71">
        <f t="shared" si="38"/>
        <v>0</v>
      </c>
      <c r="BC111" s="71">
        <f t="shared" si="39"/>
        <v>0</v>
      </c>
      <c r="BD111" s="71">
        <f t="shared" si="40"/>
        <v>0</v>
      </c>
      <c r="BE111" s="71">
        <f t="shared" si="41"/>
        <v>0</v>
      </c>
      <c r="BF111" s="71">
        <f t="shared" si="42"/>
        <v>0.0033921999999999997</v>
      </c>
      <c r="BG111" s="71">
        <f t="shared" si="43"/>
        <v>0.052336799999999996</v>
      </c>
      <c r="BH111" s="71">
        <f t="shared" si="44"/>
        <v>0</v>
      </c>
      <c r="BI111" s="71">
        <f t="shared" si="45"/>
        <v>0.0041191</v>
      </c>
      <c r="BJ111" s="71">
        <f t="shared" si="46"/>
        <v>1.0232329</v>
      </c>
      <c r="BK111" s="71">
        <f t="shared" si="47"/>
        <v>1.7307488999999998</v>
      </c>
      <c r="BL111" s="71">
        <f t="shared" si="48"/>
        <v>1.2376684</v>
      </c>
      <c r="BM111" s="71">
        <f t="shared" si="49"/>
        <v>1.7307488999999998</v>
      </c>
      <c r="BN111" s="71">
        <f t="shared" si="50"/>
        <v>1.0227483</v>
      </c>
      <c r="BO111" s="71">
        <f t="shared" si="51"/>
        <v>1.0232329</v>
      </c>
    </row>
    <row r="112" spans="1:67" ht="12">
      <c r="A112" s="3">
        <v>13077</v>
      </c>
      <c r="B112" s="3">
        <v>8</v>
      </c>
      <c r="C112" s="3">
        <v>0</v>
      </c>
      <c r="D112" s="3">
        <v>0</v>
      </c>
      <c r="E112" s="3">
        <v>1</v>
      </c>
      <c r="F112" s="3">
        <v>0</v>
      </c>
      <c r="G112" s="3">
        <v>2</v>
      </c>
      <c r="H112" s="3">
        <v>64</v>
      </c>
      <c r="I112" s="3" t="s">
        <v>821</v>
      </c>
      <c r="J112" s="3">
        <v>70</v>
      </c>
      <c r="K112" s="3">
        <v>5</v>
      </c>
      <c r="L112" s="3">
        <v>2</v>
      </c>
      <c r="M112" s="3">
        <v>2</v>
      </c>
      <c r="N112" s="3">
        <v>2</v>
      </c>
      <c r="O112" s="3">
        <v>0</v>
      </c>
      <c r="P112" s="3">
        <v>0.002423</v>
      </c>
      <c r="Q112" s="9">
        <v>0</v>
      </c>
      <c r="R112" s="9">
        <v>0</v>
      </c>
      <c r="S112" s="7">
        <v>0</v>
      </c>
      <c r="T112" s="9">
        <v>7.8</v>
      </c>
      <c r="U112" s="9">
        <v>0.4</v>
      </c>
      <c r="V112" s="9">
        <v>0</v>
      </c>
      <c r="W112" s="9">
        <v>3.4</v>
      </c>
      <c r="X112" s="9">
        <v>0</v>
      </c>
      <c r="Y112" s="9">
        <v>113.1</v>
      </c>
      <c r="Z112" s="9">
        <v>214.5</v>
      </c>
      <c r="AA112" s="7">
        <v>1</v>
      </c>
      <c r="AB112" s="7">
        <f t="shared" si="26"/>
        <v>0</v>
      </c>
      <c r="AC112" s="9">
        <v>0</v>
      </c>
      <c r="AD112" s="9">
        <v>0</v>
      </c>
      <c r="AE112" s="9">
        <v>3.1</v>
      </c>
      <c r="AF112" s="9">
        <v>1.6</v>
      </c>
      <c r="AG112" s="9">
        <v>3.1</v>
      </c>
      <c r="AH112" s="9">
        <v>0.4</v>
      </c>
      <c r="AI112" s="9">
        <v>0.4</v>
      </c>
      <c r="AJ112" s="9">
        <v>13.1</v>
      </c>
      <c r="AK112" s="9">
        <v>227.7</v>
      </c>
      <c r="AL112" s="9">
        <v>114.5</v>
      </c>
      <c r="AM112" s="9">
        <v>227.7</v>
      </c>
      <c r="AN112" s="9">
        <v>11.6</v>
      </c>
      <c r="AO112" s="9">
        <v>13.1</v>
      </c>
      <c r="AP112" s="9"/>
      <c r="AQ112" s="71">
        <f t="shared" si="27"/>
        <v>0</v>
      </c>
      <c r="AR112" s="71">
        <f t="shared" si="28"/>
        <v>0</v>
      </c>
      <c r="AS112" s="71">
        <f t="shared" si="29"/>
        <v>0</v>
      </c>
      <c r="AT112" s="71">
        <f t="shared" si="30"/>
        <v>0.018899399999999997</v>
      </c>
      <c r="AU112" s="71">
        <f t="shared" si="31"/>
        <v>0.0009691999999999999</v>
      </c>
      <c r="AV112" s="71">
        <f t="shared" si="32"/>
        <v>0</v>
      </c>
      <c r="AW112" s="71">
        <f t="shared" si="33"/>
        <v>0.0082382</v>
      </c>
      <c r="AX112" s="71">
        <f t="shared" si="34"/>
        <v>0</v>
      </c>
      <c r="AY112" s="71">
        <f t="shared" si="35"/>
        <v>0.2740413</v>
      </c>
      <c r="AZ112" s="71">
        <f t="shared" si="36"/>
        <v>0.5197335</v>
      </c>
      <c r="BA112" s="71">
        <f t="shared" si="37"/>
        <v>0.002423</v>
      </c>
      <c r="BB112" s="71">
        <f t="shared" si="38"/>
        <v>0</v>
      </c>
      <c r="BC112" s="71">
        <f t="shared" si="39"/>
        <v>0</v>
      </c>
      <c r="BD112" s="71">
        <f t="shared" si="40"/>
        <v>0</v>
      </c>
      <c r="BE112" s="71">
        <f t="shared" si="41"/>
        <v>0.007511299999999999</v>
      </c>
      <c r="BF112" s="71">
        <f t="shared" si="42"/>
        <v>0.0038767999999999997</v>
      </c>
      <c r="BG112" s="71">
        <f t="shared" si="43"/>
        <v>0.007511299999999999</v>
      </c>
      <c r="BH112" s="71">
        <f t="shared" si="44"/>
        <v>0.0009691999999999999</v>
      </c>
      <c r="BI112" s="71">
        <f t="shared" si="45"/>
        <v>0.0009691999999999999</v>
      </c>
      <c r="BJ112" s="71">
        <f t="shared" si="46"/>
        <v>0.0317413</v>
      </c>
      <c r="BK112" s="71">
        <f t="shared" si="47"/>
        <v>0.5517171</v>
      </c>
      <c r="BL112" s="71">
        <f t="shared" si="48"/>
        <v>0.2774335</v>
      </c>
      <c r="BM112" s="71">
        <f t="shared" si="49"/>
        <v>0.5517171</v>
      </c>
      <c r="BN112" s="71">
        <f t="shared" si="50"/>
        <v>0.028106799999999998</v>
      </c>
      <c r="BO112" s="71">
        <f t="shared" si="51"/>
        <v>0.0317413</v>
      </c>
    </row>
    <row r="113" spans="1:67" ht="12">
      <c r="A113" s="3">
        <v>13078</v>
      </c>
      <c r="B113" s="3">
        <v>8</v>
      </c>
      <c r="C113" s="3">
        <v>0</v>
      </c>
      <c r="D113" s="3">
        <v>0</v>
      </c>
      <c r="E113" s="3">
        <v>1</v>
      </c>
      <c r="F113" s="3">
        <v>0</v>
      </c>
      <c r="G113" s="3">
        <v>2</v>
      </c>
      <c r="H113" s="3">
        <v>19</v>
      </c>
      <c r="I113" s="3" t="s">
        <v>682</v>
      </c>
      <c r="J113" s="3">
        <v>28</v>
      </c>
      <c r="K113" s="3">
        <v>5</v>
      </c>
      <c r="L113" s="3">
        <v>2</v>
      </c>
      <c r="M113" s="3">
        <v>2</v>
      </c>
      <c r="N113" s="3">
        <v>2</v>
      </c>
      <c r="O113" s="3">
        <v>0</v>
      </c>
      <c r="P113" s="3">
        <v>0.002423</v>
      </c>
      <c r="Q113" s="9">
        <v>23.4</v>
      </c>
      <c r="R113" s="9">
        <v>0</v>
      </c>
      <c r="S113" s="7">
        <v>0</v>
      </c>
      <c r="T113" s="9">
        <v>0</v>
      </c>
      <c r="U113" s="9">
        <v>0</v>
      </c>
      <c r="V113" s="9">
        <v>0</v>
      </c>
      <c r="W113" s="9">
        <v>40.6</v>
      </c>
      <c r="X113" s="9">
        <v>0</v>
      </c>
      <c r="Y113" s="9">
        <v>311.8</v>
      </c>
      <c r="Z113" s="9">
        <v>396.8</v>
      </c>
      <c r="AA113" s="7">
        <v>1</v>
      </c>
      <c r="AB113" s="7">
        <f t="shared" si="26"/>
        <v>0</v>
      </c>
      <c r="AC113" s="9">
        <v>17.4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39.2</v>
      </c>
      <c r="AJ113" s="9">
        <v>64.1</v>
      </c>
      <c r="AK113" s="9">
        <v>437.6</v>
      </c>
      <c r="AL113" s="9">
        <v>149.2</v>
      </c>
      <c r="AM113" s="9">
        <v>461</v>
      </c>
      <c r="AN113" s="9">
        <v>40.6</v>
      </c>
      <c r="AO113" s="9">
        <v>40.7</v>
      </c>
      <c r="AP113" s="9"/>
      <c r="AQ113" s="71">
        <f t="shared" si="27"/>
        <v>0.05669819999999999</v>
      </c>
      <c r="AR113" s="71">
        <f t="shared" si="28"/>
        <v>0</v>
      </c>
      <c r="AS113" s="71">
        <f t="shared" si="29"/>
        <v>0</v>
      </c>
      <c r="AT113" s="71">
        <f t="shared" si="30"/>
        <v>0</v>
      </c>
      <c r="AU113" s="71">
        <f t="shared" si="31"/>
        <v>0</v>
      </c>
      <c r="AV113" s="71">
        <f t="shared" si="32"/>
        <v>0</v>
      </c>
      <c r="AW113" s="71">
        <f t="shared" si="33"/>
        <v>0.0983738</v>
      </c>
      <c r="AX113" s="71">
        <f t="shared" si="34"/>
        <v>0</v>
      </c>
      <c r="AY113" s="71">
        <f t="shared" si="35"/>
        <v>0.7554913999999999</v>
      </c>
      <c r="AZ113" s="71">
        <f t="shared" si="36"/>
        <v>0.9614463999999999</v>
      </c>
      <c r="BA113" s="71">
        <f t="shared" si="37"/>
        <v>0.002423</v>
      </c>
      <c r="BB113" s="71">
        <f t="shared" si="38"/>
        <v>0</v>
      </c>
      <c r="BC113" s="71">
        <f t="shared" si="39"/>
        <v>0.042160199999999995</v>
      </c>
      <c r="BD113" s="71">
        <f t="shared" si="40"/>
        <v>0</v>
      </c>
      <c r="BE113" s="71">
        <f t="shared" si="41"/>
        <v>0</v>
      </c>
      <c r="BF113" s="71">
        <f t="shared" si="42"/>
        <v>0</v>
      </c>
      <c r="BG113" s="71">
        <f t="shared" si="43"/>
        <v>0</v>
      </c>
      <c r="BH113" s="71">
        <f t="shared" si="44"/>
        <v>0</v>
      </c>
      <c r="BI113" s="71">
        <f t="shared" si="45"/>
        <v>0.0949816</v>
      </c>
      <c r="BJ113" s="71">
        <f t="shared" si="46"/>
        <v>0.15531429999999996</v>
      </c>
      <c r="BK113" s="71">
        <f t="shared" si="47"/>
        <v>1.0603048</v>
      </c>
      <c r="BL113" s="71">
        <f t="shared" si="48"/>
        <v>0.36151159999999993</v>
      </c>
      <c r="BM113" s="71">
        <f t="shared" si="49"/>
        <v>1.117003</v>
      </c>
      <c r="BN113" s="71">
        <f t="shared" si="50"/>
        <v>0.0983738</v>
      </c>
      <c r="BO113" s="71">
        <f t="shared" si="51"/>
        <v>0.0986161</v>
      </c>
    </row>
    <row r="114" spans="1:67" ht="12">
      <c r="A114" s="3">
        <v>13079</v>
      </c>
      <c r="B114" s="3">
        <v>1</v>
      </c>
      <c r="C114" s="3">
        <v>1</v>
      </c>
      <c r="D114" s="3">
        <v>0</v>
      </c>
      <c r="E114" s="3">
        <v>1</v>
      </c>
      <c r="F114" s="3">
        <v>0</v>
      </c>
      <c r="G114" s="3">
        <v>3</v>
      </c>
      <c r="H114" s="3">
        <v>19</v>
      </c>
      <c r="I114" s="3" t="s">
        <v>682</v>
      </c>
      <c r="J114" s="3">
        <v>28</v>
      </c>
      <c r="K114" s="3">
        <v>4</v>
      </c>
      <c r="L114" s="3">
        <v>2</v>
      </c>
      <c r="M114" s="3">
        <v>1</v>
      </c>
      <c r="N114" s="3">
        <v>2</v>
      </c>
      <c r="O114" s="3">
        <v>0</v>
      </c>
      <c r="P114" s="3">
        <v>0.000716</v>
      </c>
      <c r="Q114" s="9">
        <v>364.4</v>
      </c>
      <c r="R114" s="9">
        <v>0</v>
      </c>
      <c r="S114" s="7">
        <v>0</v>
      </c>
      <c r="T114" s="9">
        <v>1.2</v>
      </c>
      <c r="U114" s="9">
        <v>0</v>
      </c>
      <c r="V114" s="9">
        <v>0</v>
      </c>
      <c r="W114" s="9">
        <v>61.3</v>
      </c>
      <c r="X114" s="9">
        <v>0</v>
      </c>
      <c r="Y114" s="9">
        <v>86.2</v>
      </c>
      <c r="Z114" s="9">
        <v>0</v>
      </c>
      <c r="AA114" s="7">
        <v>0</v>
      </c>
      <c r="AB114" s="7">
        <f t="shared" si="26"/>
        <v>0</v>
      </c>
      <c r="AC114" s="9">
        <v>6.4</v>
      </c>
      <c r="AD114" s="9">
        <v>0</v>
      </c>
      <c r="AE114" s="9">
        <v>0</v>
      </c>
      <c r="AF114" s="9">
        <v>1.2</v>
      </c>
      <c r="AG114" s="9">
        <v>0</v>
      </c>
      <c r="AH114" s="9">
        <v>0</v>
      </c>
      <c r="AI114" s="9">
        <v>0</v>
      </c>
      <c r="AJ114" s="9">
        <v>427.7</v>
      </c>
      <c r="AK114" s="9">
        <v>63.2</v>
      </c>
      <c r="AL114" s="9">
        <v>341.4</v>
      </c>
      <c r="AM114" s="9">
        <v>427.6</v>
      </c>
      <c r="AN114" s="9">
        <v>62.5</v>
      </c>
      <c r="AO114" s="9">
        <v>63.3</v>
      </c>
      <c r="AP114" s="9"/>
      <c r="AQ114" s="71">
        <f t="shared" si="27"/>
        <v>0.2609104</v>
      </c>
      <c r="AR114" s="71">
        <f t="shared" si="28"/>
        <v>0</v>
      </c>
      <c r="AS114" s="71">
        <f t="shared" si="29"/>
        <v>0</v>
      </c>
      <c r="AT114" s="71">
        <f t="shared" si="30"/>
        <v>0.0008592</v>
      </c>
      <c r="AU114" s="71">
        <f t="shared" si="31"/>
        <v>0</v>
      </c>
      <c r="AV114" s="71">
        <f t="shared" si="32"/>
        <v>0</v>
      </c>
      <c r="AW114" s="71">
        <f t="shared" si="33"/>
        <v>0.043890799999999994</v>
      </c>
      <c r="AX114" s="71">
        <f t="shared" si="34"/>
        <v>0</v>
      </c>
      <c r="AY114" s="71">
        <f t="shared" si="35"/>
        <v>0.061719199999999995</v>
      </c>
      <c r="AZ114" s="71">
        <f t="shared" si="36"/>
        <v>0</v>
      </c>
      <c r="BA114" s="71">
        <f t="shared" si="37"/>
        <v>0</v>
      </c>
      <c r="BB114" s="71">
        <f t="shared" si="38"/>
        <v>0</v>
      </c>
      <c r="BC114" s="71">
        <f t="shared" si="39"/>
        <v>0.0045823999999999995</v>
      </c>
      <c r="BD114" s="71">
        <f t="shared" si="40"/>
        <v>0</v>
      </c>
      <c r="BE114" s="71">
        <f t="shared" si="41"/>
        <v>0</v>
      </c>
      <c r="BF114" s="71">
        <f t="shared" si="42"/>
        <v>0.0008592</v>
      </c>
      <c r="BG114" s="71">
        <f t="shared" si="43"/>
        <v>0</v>
      </c>
      <c r="BH114" s="71">
        <f t="shared" si="44"/>
        <v>0</v>
      </c>
      <c r="BI114" s="71">
        <f t="shared" si="45"/>
        <v>0</v>
      </c>
      <c r="BJ114" s="71">
        <f t="shared" si="46"/>
        <v>0.3062332</v>
      </c>
      <c r="BK114" s="71">
        <f t="shared" si="47"/>
        <v>0.0452512</v>
      </c>
      <c r="BL114" s="71">
        <f t="shared" si="48"/>
        <v>0.24444239999999998</v>
      </c>
      <c r="BM114" s="71">
        <f t="shared" si="49"/>
        <v>0.3061616</v>
      </c>
      <c r="BN114" s="71">
        <f t="shared" si="50"/>
        <v>0.04475</v>
      </c>
      <c r="BO114" s="71">
        <f t="shared" si="51"/>
        <v>0.045322799999999996</v>
      </c>
    </row>
    <row r="115" spans="1:67" ht="12">
      <c r="A115" s="3">
        <v>13080</v>
      </c>
      <c r="B115" s="3">
        <v>9</v>
      </c>
      <c r="C115" s="3">
        <v>0</v>
      </c>
      <c r="D115" s="3">
        <v>1</v>
      </c>
      <c r="E115" s="3">
        <v>1</v>
      </c>
      <c r="F115" s="3">
        <v>0</v>
      </c>
      <c r="G115" s="3">
        <v>2</v>
      </c>
      <c r="H115" s="3">
        <v>74</v>
      </c>
      <c r="I115" s="3" t="s">
        <v>381</v>
      </c>
      <c r="J115" s="3">
        <v>62</v>
      </c>
      <c r="K115" s="3">
        <v>1</v>
      </c>
      <c r="L115" s="3">
        <v>2</v>
      </c>
      <c r="M115" s="3">
        <v>1</v>
      </c>
      <c r="N115" s="3">
        <v>1</v>
      </c>
      <c r="O115" s="3">
        <v>0</v>
      </c>
      <c r="P115" s="3">
        <v>0.002423</v>
      </c>
      <c r="Q115" s="9">
        <v>0</v>
      </c>
      <c r="R115" s="9">
        <v>0</v>
      </c>
      <c r="S115" s="7">
        <v>0</v>
      </c>
      <c r="T115" s="9">
        <v>0.2</v>
      </c>
      <c r="U115" s="9">
        <v>0</v>
      </c>
      <c r="V115" s="9">
        <v>0.5</v>
      </c>
      <c r="W115" s="9">
        <v>2.9</v>
      </c>
      <c r="X115" s="9">
        <v>0</v>
      </c>
      <c r="Y115" s="9">
        <v>1.4</v>
      </c>
      <c r="Z115" s="9">
        <v>0</v>
      </c>
      <c r="AA115" s="7">
        <v>0</v>
      </c>
      <c r="AB115" s="7">
        <f t="shared" si="26"/>
        <v>0</v>
      </c>
      <c r="AC115" s="9">
        <v>0</v>
      </c>
      <c r="AD115" s="9">
        <v>0</v>
      </c>
      <c r="AE115" s="9">
        <v>0</v>
      </c>
      <c r="AF115" s="9">
        <v>0.2</v>
      </c>
      <c r="AG115" s="9">
        <v>0</v>
      </c>
      <c r="AH115" s="9">
        <v>0</v>
      </c>
      <c r="AI115" s="9">
        <v>0.8</v>
      </c>
      <c r="AJ115" s="9">
        <v>3.8</v>
      </c>
      <c r="AK115" s="9">
        <v>3.8</v>
      </c>
      <c r="AL115" s="9">
        <v>2.3</v>
      </c>
      <c r="AM115" s="9">
        <v>3.8</v>
      </c>
      <c r="AN115" s="9">
        <v>3.6</v>
      </c>
      <c r="AO115" s="9">
        <v>3.8</v>
      </c>
      <c r="AP115" s="9"/>
      <c r="AQ115" s="71">
        <f t="shared" si="27"/>
        <v>0</v>
      </c>
      <c r="AR115" s="71">
        <f t="shared" si="28"/>
        <v>0</v>
      </c>
      <c r="AS115" s="71">
        <f t="shared" si="29"/>
        <v>0</v>
      </c>
      <c r="AT115" s="71">
        <f t="shared" si="30"/>
        <v>0.00048459999999999996</v>
      </c>
      <c r="AU115" s="71">
        <f t="shared" si="31"/>
        <v>0</v>
      </c>
      <c r="AV115" s="71">
        <f t="shared" si="32"/>
        <v>0.0012115</v>
      </c>
      <c r="AW115" s="71">
        <f t="shared" si="33"/>
        <v>0.0070266999999999994</v>
      </c>
      <c r="AX115" s="71">
        <f t="shared" si="34"/>
        <v>0</v>
      </c>
      <c r="AY115" s="71">
        <f t="shared" si="35"/>
        <v>0.0033921999999999997</v>
      </c>
      <c r="AZ115" s="71">
        <f t="shared" si="36"/>
        <v>0</v>
      </c>
      <c r="BA115" s="71">
        <f t="shared" si="37"/>
        <v>0</v>
      </c>
      <c r="BB115" s="71">
        <f t="shared" si="38"/>
        <v>0</v>
      </c>
      <c r="BC115" s="71">
        <f t="shared" si="39"/>
        <v>0</v>
      </c>
      <c r="BD115" s="71">
        <f t="shared" si="40"/>
        <v>0</v>
      </c>
      <c r="BE115" s="71">
        <f t="shared" si="41"/>
        <v>0</v>
      </c>
      <c r="BF115" s="71">
        <f t="shared" si="42"/>
        <v>0.00048459999999999996</v>
      </c>
      <c r="BG115" s="71">
        <f t="shared" si="43"/>
        <v>0</v>
      </c>
      <c r="BH115" s="71">
        <f t="shared" si="44"/>
        <v>0</v>
      </c>
      <c r="BI115" s="71">
        <f t="shared" si="45"/>
        <v>0.0019383999999999998</v>
      </c>
      <c r="BJ115" s="71">
        <f t="shared" si="46"/>
        <v>0.0092074</v>
      </c>
      <c r="BK115" s="71">
        <f t="shared" si="47"/>
        <v>0.0092074</v>
      </c>
      <c r="BL115" s="71">
        <f t="shared" si="48"/>
        <v>0.0055728999999999996</v>
      </c>
      <c r="BM115" s="71">
        <f t="shared" si="49"/>
        <v>0.0092074</v>
      </c>
      <c r="BN115" s="71">
        <f t="shared" si="50"/>
        <v>0.0087228</v>
      </c>
      <c r="BO115" s="71">
        <f t="shared" si="51"/>
        <v>0.0092074</v>
      </c>
    </row>
    <row r="116" spans="1:67" ht="12">
      <c r="A116" s="3">
        <v>13081</v>
      </c>
      <c r="B116" s="3">
        <v>1</v>
      </c>
      <c r="C116" s="3">
        <v>1</v>
      </c>
      <c r="D116" s="3">
        <v>0</v>
      </c>
      <c r="E116" s="3">
        <v>2</v>
      </c>
      <c r="F116" s="3">
        <v>1</v>
      </c>
      <c r="G116" s="3">
        <v>3</v>
      </c>
      <c r="H116" s="3">
        <v>91</v>
      </c>
      <c r="I116" s="3" t="s">
        <v>297</v>
      </c>
      <c r="J116" s="3">
        <v>98</v>
      </c>
      <c r="K116" s="3">
        <v>5</v>
      </c>
      <c r="L116" s="3">
        <v>2</v>
      </c>
      <c r="M116" s="3">
        <v>2</v>
      </c>
      <c r="N116" s="3">
        <v>2</v>
      </c>
      <c r="O116" s="3">
        <v>0</v>
      </c>
      <c r="P116" s="3">
        <v>0.000716</v>
      </c>
      <c r="Q116" s="9">
        <v>2.1</v>
      </c>
      <c r="R116" s="9">
        <v>0</v>
      </c>
      <c r="S116" s="7">
        <v>0</v>
      </c>
      <c r="T116" s="9">
        <v>0</v>
      </c>
      <c r="U116" s="9">
        <v>0</v>
      </c>
      <c r="V116" s="9">
        <v>0</v>
      </c>
      <c r="W116" s="9">
        <v>12.2</v>
      </c>
      <c r="X116" s="9">
        <v>0.1</v>
      </c>
      <c r="Y116" s="9">
        <v>0</v>
      </c>
      <c r="Z116" s="9">
        <v>0</v>
      </c>
      <c r="AA116" s="7">
        <v>0</v>
      </c>
      <c r="AB116" s="7">
        <f t="shared" si="26"/>
        <v>0</v>
      </c>
      <c r="AC116" s="9">
        <v>2.1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2.8</v>
      </c>
      <c r="AJ116" s="9">
        <v>14.6</v>
      </c>
      <c r="AK116" s="9">
        <v>12.5</v>
      </c>
      <c r="AL116" s="9">
        <v>14.6</v>
      </c>
      <c r="AM116" s="9">
        <v>14.6</v>
      </c>
      <c r="AN116" s="9">
        <v>12.3</v>
      </c>
      <c r="AO116" s="9">
        <v>12.5</v>
      </c>
      <c r="AP116" s="9"/>
      <c r="AQ116" s="71">
        <f t="shared" si="27"/>
        <v>0.0015036</v>
      </c>
      <c r="AR116" s="71">
        <f t="shared" si="28"/>
        <v>0</v>
      </c>
      <c r="AS116" s="71">
        <f t="shared" si="29"/>
        <v>0</v>
      </c>
      <c r="AT116" s="71">
        <f t="shared" si="30"/>
        <v>0</v>
      </c>
      <c r="AU116" s="71">
        <f t="shared" si="31"/>
        <v>0</v>
      </c>
      <c r="AV116" s="71">
        <f t="shared" si="32"/>
        <v>0</v>
      </c>
      <c r="AW116" s="71">
        <f t="shared" si="33"/>
        <v>0.008735199999999999</v>
      </c>
      <c r="AX116" s="71">
        <f t="shared" si="34"/>
        <v>7.159999999999999E-05</v>
      </c>
      <c r="AY116" s="71">
        <f t="shared" si="35"/>
        <v>0</v>
      </c>
      <c r="AZ116" s="71">
        <f t="shared" si="36"/>
        <v>0</v>
      </c>
      <c r="BA116" s="71">
        <f t="shared" si="37"/>
        <v>0</v>
      </c>
      <c r="BB116" s="71">
        <f t="shared" si="38"/>
        <v>0</v>
      </c>
      <c r="BC116" s="71">
        <f t="shared" si="39"/>
        <v>0.0015036</v>
      </c>
      <c r="BD116" s="71">
        <f t="shared" si="40"/>
        <v>0</v>
      </c>
      <c r="BE116" s="71">
        <f t="shared" si="41"/>
        <v>0</v>
      </c>
      <c r="BF116" s="71">
        <f t="shared" si="42"/>
        <v>0</v>
      </c>
      <c r="BG116" s="71">
        <f t="shared" si="43"/>
        <v>0</v>
      </c>
      <c r="BH116" s="71">
        <f t="shared" si="44"/>
        <v>0</v>
      </c>
      <c r="BI116" s="71">
        <f t="shared" si="45"/>
        <v>0.0020047999999999997</v>
      </c>
      <c r="BJ116" s="71">
        <f t="shared" si="46"/>
        <v>0.010453599999999999</v>
      </c>
      <c r="BK116" s="71">
        <f t="shared" si="47"/>
        <v>0.00895</v>
      </c>
      <c r="BL116" s="71">
        <f t="shared" si="48"/>
        <v>0.010453599999999999</v>
      </c>
      <c r="BM116" s="71">
        <f t="shared" si="49"/>
        <v>0.010453599999999999</v>
      </c>
      <c r="BN116" s="71">
        <f t="shared" si="50"/>
        <v>0.0088068</v>
      </c>
      <c r="BO116" s="71">
        <f t="shared" si="51"/>
        <v>0.00895</v>
      </c>
    </row>
    <row r="117" spans="1:67" ht="12">
      <c r="A117" s="3">
        <v>13082</v>
      </c>
      <c r="B117" s="3">
        <v>2</v>
      </c>
      <c r="C117" s="3">
        <v>0</v>
      </c>
      <c r="D117" s="3">
        <v>0</v>
      </c>
      <c r="E117" s="3">
        <v>1</v>
      </c>
      <c r="F117" s="3">
        <v>0</v>
      </c>
      <c r="G117" s="3">
        <v>3</v>
      </c>
      <c r="H117" s="3">
        <v>83</v>
      </c>
      <c r="I117" s="3" t="s">
        <v>599</v>
      </c>
      <c r="J117" s="3">
        <v>50</v>
      </c>
      <c r="K117" s="3">
        <v>5</v>
      </c>
      <c r="L117" s="3">
        <v>2</v>
      </c>
      <c r="M117" s="3">
        <v>1</v>
      </c>
      <c r="N117" s="3">
        <v>1</v>
      </c>
      <c r="O117" s="3">
        <v>0</v>
      </c>
      <c r="P117" s="3">
        <v>0.000716</v>
      </c>
      <c r="Q117" s="9">
        <v>0</v>
      </c>
      <c r="R117" s="9">
        <v>0</v>
      </c>
      <c r="S117" s="7">
        <v>0</v>
      </c>
      <c r="T117" s="9">
        <v>3.6</v>
      </c>
      <c r="U117" s="9">
        <v>2.7</v>
      </c>
      <c r="V117" s="9">
        <v>24.9</v>
      </c>
      <c r="W117" s="9">
        <v>2.5</v>
      </c>
      <c r="X117" s="9">
        <v>0</v>
      </c>
      <c r="Y117" s="9">
        <v>5.1</v>
      </c>
      <c r="Z117" s="9">
        <v>251.3</v>
      </c>
      <c r="AA117" s="7">
        <v>1</v>
      </c>
      <c r="AB117" s="7">
        <f t="shared" si="26"/>
        <v>0</v>
      </c>
      <c r="AC117" s="9">
        <v>0</v>
      </c>
      <c r="AD117" s="9">
        <v>0</v>
      </c>
      <c r="AE117" s="9">
        <v>1.3</v>
      </c>
      <c r="AF117" s="9">
        <v>0.8</v>
      </c>
      <c r="AG117" s="9">
        <v>1.5</v>
      </c>
      <c r="AH117" s="9">
        <v>2.7</v>
      </c>
      <c r="AI117" s="9">
        <v>0</v>
      </c>
      <c r="AJ117" s="9">
        <v>34.4</v>
      </c>
      <c r="AK117" s="9">
        <v>285.8</v>
      </c>
      <c r="AL117" s="9">
        <v>280.7</v>
      </c>
      <c r="AM117" s="9">
        <v>285.8</v>
      </c>
      <c r="AN117" s="9">
        <v>33.7</v>
      </c>
      <c r="AO117" s="9">
        <v>34.4</v>
      </c>
      <c r="AP117" s="9"/>
      <c r="AQ117" s="71">
        <f t="shared" si="27"/>
        <v>0</v>
      </c>
      <c r="AR117" s="71">
        <f t="shared" si="28"/>
        <v>0</v>
      </c>
      <c r="AS117" s="71">
        <f t="shared" si="29"/>
        <v>0</v>
      </c>
      <c r="AT117" s="71">
        <f t="shared" si="30"/>
        <v>0.0025775999999999998</v>
      </c>
      <c r="AU117" s="71">
        <f t="shared" si="31"/>
        <v>0.0019332</v>
      </c>
      <c r="AV117" s="71">
        <f t="shared" si="32"/>
        <v>0.017828399999999998</v>
      </c>
      <c r="AW117" s="71">
        <f t="shared" si="33"/>
        <v>0.00179</v>
      </c>
      <c r="AX117" s="71">
        <f t="shared" si="34"/>
        <v>0</v>
      </c>
      <c r="AY117" s="71">
        <f t="shared" si="35"/>
        <v>0.0036515999999999996</v>
      </c>
      <c r="AZ117" s="71">
        <f t="shared" si="36"/>
        <v>0.1799308</v>
      </c>
      <c r="BA117" s="71">
        <f t="shared" si="37"/>
        <v>0.000716</v>
      </c>
      <c r="BB117" s="71">
        <f t="shared" si="38"/>
        <v>0</v>
      </c>
      <c r="BC117" s="71">
        <f t="shared" si="39"/>
        <v>0</v>
      </c>
      <c r="BD117" s="71">
        <f t="shared" si="40"/>
        <v>0</v>
      </c>
      <c r="BE117" s="71">
        <f t="shared" si="41"/>
        <v>0.0009308</v>
      </c>
      <c r="BF117" s="71">
        <f t="shared" si="42"/>
        <v>0.0005727999999999999</v>
      </c>
      <c r="BG117" s="71">
        <f t="shared" si="43"/>
        <v>0.0010739999999999999</v>
      </c>
      <c r="BH117" s="71">
        <f t="shared" si="44"/>
        <v>0.0019332</v>
      </c>
      <c r="BI117" s="71">
        <f t="shared" si="45"/>
        <v>0</v>
      </c>
      <c r="BJ117" s="71">
        <f t="shared" si="46"/>
        <v>0.024630399999999997</v>
      </c>
      <c r="BK117" s="71">
        <f t="shared" si="47"/>
        <v>0.2046328</v>
      </c>
      <c r="BL117" s="71">
        <f t="shared" si="48"/>
        <v>0.20098119999999997</v>
      </c>
      <c r="BM117" s="71">
        <f t="shared" si="49"/>
        <v>0.2046328</v>
      </c>
      <c r="BN117" s="71">
        <f t="shared" si="50"/>
        <v>0.0241292</v>
      </c>
      <c r="BO117" s="71">
        <f t="shared" si="51"/>
        <v>0.024630399999999997</v>
      </c>
    </row>
    <row r="118" spans="1:67" ht="12">
      <c r="A118" s="3">
        <v>13083</v>
      </c>
      <c r="B118" s="3">
        <v>1</v>
      </c>
      <c r="C118" s="3">
        <v>1</v>
      </c>
      <c r="D118" s="3">
        <v>0</v>
      </c>
      <c r="E118" s="3">
        <v>1</v>
      </c>
      <c r="F118" s="3">
        <v>0</v>
      </c>
      <c r="G118" s="3">
        <v>3</v>
      </c>
      <c r="H118" s="3">
        <v>61</v>
      </c>
      <c r="I118" s="3" t="s">
        <v>819</v>
      </c>
      <c r="J118" s="3">
        <v>35</v>
      </c>
      <c r="K118" s="3">
        <v>1</v>
      </c>
      <c r="L118" s="3">
        <v>2</v>
      </c>
      <c r="M118" s="3">
        <v>2</v>
      </c>
      <c r="N118" s="3">
        <v>1</v>
      </c>
      <c r="O118" s="3">
        <v>0</v>
      </c>
      <c r="P118" s="3">
        <v>0.000716</v>
      </c>
      <c r="Q118" s="9">
        <v>0</v>
      </c>
      <c r="R118" s="9">
        <v>0</v>
      </c>
      <c r="S118" s="7">
        <v>0</v>
      </c>
      <c r="T118" s="9">
        <v>0</v>
      </c>
      <c r="U118" s="9">
        <v>0</v>
      </c>
      <c r="V118" s="9">
        <v>0</v>
      </c>
      <c r="W118" s="9">
        <v>6.4</v>
      </c>
      <c r="X118" s="9">
        <v>0</v>
      </c>
      <c r="Y118" s="9">
        <v>0</v>
      </c>
      <c r="Z118" s="9">
        <v>22.3</v>
      </c>
      <c r="AA118" s="7">
        <v>1</v>
      </c>
      <c r="AB118" s="7">
        <f t="shared" si="26"/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6.4</v>
      </c>
      <c r="AK118" s="9">
        <v>28.7</v>
      </c>
      <c r="AL118" s="9">
        <v>28.7</v>
      </c>
      <c r="AM118" s="9">
        <v>28.7</v>
      </c>
      <c r="AN118" s="9">
        <v>6.4</v>
      </c>
      <c r="AO118" s="9">
        <v>6.4</v>
      </c>
      <c r="AP118" s="9"/>
      <c r="AQ118" s="71">
        <f t="shared" si="27"/>
        <v>0</v>
      </c>
      <c r="AR118" s="71">
        <f t="shared" si="28"/>
        <v>0</v>
      </c>
      <c r="AS118" s="71">
        <f t="shared" si="29"/>
        <v>0</v>
      </c>
      <c r="AT118" s="71">
        <f t="shared" si="30"/>
        <v>0</v>
      </c>
      <c r="AU118" s="71">
        <f t="shared" si="31"/>
        <v>0</v>
      </c>
      <c r="AV118" s="71">
        <f t="shared" si="32"/>
        <v>0</v>
      </c>
      <c r="AW118" s="71">
        <f t="shared" si="33"/>
        <v>0.0045823999999999995</v>
      </c>
      <c r="AX118" s="71">
        <f t="shared" si="34"/>
        <v>0</v>
      </c>
      <c r="AY118" s="71">
        <f t="shared" si="35"/>
        <v>0</v>
      </c>
      <c r="AZ118" s="71">
        <f t="shared" si="36"/>
        <v>0.0159668</v>
      </c>
      <c r="BA118" s="71">
        <f t="shared" si="37"/>
        <v>0.000716</v>
      </c>
      <c r="BB118" s="71">
        <f t="shared" si="38"/>
        <v>0</v>
      </c>
      <c r="BC118" s="71">
        <f t="shared" si="39"/>
        <v>0</v>
      </c>
      <c r="BD118" s="71">
        <f t="shared" si="40"/>
        <v>0</v>
      </c>
      <c r="BE118" s="71">
        <f t="shared" si="41"/>
        <v>0</v>
      </c>
      <c r="BF118" s="71">
        <f t="shared" si="42"/>
        <v>0</v>
      </c>
      <c r="BG118" s="71">
        <f t="shared" si="43"/>
        <v>0</v>
      </c>
      <c r="BH118" s="71">
        <f t="shared" si="44"/>
        <v>0</v>
      </c>
      <c r="BI118" s="71">
        <f t="shared" si="45"/>
        <v>0</v>
      </c>
      <c r="BJ118" s="71">
        <f t="shared" si="46"/>
        <v>0.0045823999999999995</v>
      </c>
      <c r="BK118" s="71">
        <f t="shared" si="47"/>
        <v>0.020549199999999997</v>
      </c>
      <c r="BL118" s="71">
        <f t="shared" si="48"/>
        <v>0.020549199999999997</v>
      </c>
      <c r="BM118" s="71">
        <f t="shared" si="49"/>
        <v>0.020549199999999997</v>
      </c>
      <c r="BN118" s="71">
        <f t="shared" si="50"/>
        <v>0.0045823999999999995</v>
      </c>
      <c r="BO118" s="71">
        <f t="shared" si="51"/>
        <v>0.0045823999999999995</v>
      </c>
    </row>
    <row r="119" spans="1:67" ht="12">
      <c r="A119" s="3">
        <v>13084</v>
      </c>
      <c r="B119" s="3">
        <v>1</v>
      </c>
      <c r="C119" s="3">
        <v>1</v>
      </c>
      <c r="D119" s="3">
        <v>0</v>
      </c>
      <c r="E119" s="3">
        <v>1</v>
      </c>
      <c r="F119" s="3">
        <v>0</v>
      </c>
      <c r="G119" s="3">
        <v>4</v>
      </c>
      <c r="H119" s="3">
        <v>30</v>
      </c>
      <c r="I119" s="3" t="s">
        <v>432</v>
      </c>
      <c r="J119" s="3">
        <v>30</v>
      </c>
      <c r="K119" s="3">
        <v>4</v>
      </c>
      <c r="L119" s="3">
        <v>2</v>
      </c>
      <c r="M119" s="3">
        <v>1</v>
      </c>
      <c r="N119" s="3">
        <v>1</v>
      </c>
      <c r="O119" s="3">
        <v>0</v>
      </c>
      <c r="P119" s="3">
        <v>0.001407</v>
      </c>
      <c r="Q119" s="9">
        <v>0</v>
      </c>
      <c r="R119" s="9">
        <v>0</v>
      </c>
      <c r="S119" s="7">
        <v>0</v>
      </c>
      <c r="T119" s="9">
        <v>0.2</v>
      </c>
      <c r="U119" s="9">
        <v>0</v>
      </c>
      <c r="V119" s="9">
        <v>5.4</v>
      </c>
      <c r="W119" s="9">
        <v>9.3</v>
      </c>
      <c r="X119" s="9">
        <v>0</v>
      </c>
      <c r="Y119" s="9">
        <v>9.4</v>
      </c>
      <c r="Z119" s="9">
        <v>0</v>
      </c>
      <c r="AA119" s="7">
        <v>0</v>
      </c>
      <c r="AB119" s="7">
        <f t="shared" si="26"/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0.2</v>
      </c>
      <c r="AH119" s="9">
        <v>0</v>
      </c>
      <c r="AI119" s="9">
        <v>0.8</v>
      </c>
      <c r="AJ119" s="9">
        <v>15.1</v>
      </c>
      <c r="AK119" s="9">
        <v>15.1</v>
      </c>
      <c r="AL119" s="9">
        <v>5.7</v>
      </c>
      <c r="AM119" s="9">
        <v>15.1</v>
      </c>
      <c r="AN119" s="9">
        <v>14.9</v>
      </c>
      <c r="AO119" s="9">
        <v>15.1</v>
      </c>
      <c r="AP119" s="9"/>
      <c r="AQ119" s="71">
        <f t="shared" si="27"/>
        <v>0</v>
      </c>
      <c r="AR119" s="71">
        <f t="shared" si="28"/>
        <v>0</v>
      </c>
      <c r="AS119" s="71">
        <f t="shared" si="29"/>
        <v>0</v>
      </c>
      <c r="AT119" s="71">
        <f t="shared" si="30"/>
        <v>0.0002814</v>
      </c>
      <c r="AU119" s="71">
        <f t="shared" si="31"/>
        <v>0</v>
      </c>
      <c r="AV119" s="71">
        <f t="shared" si="32"/>
        <v>0.007597800000000001</v>
      </c>
      <c r="AW119" s="71">
        <f t="shared" si="33"/>
        <v>0.013085100000000002</v>
      </c>
      <c r="AX119" s="71">
        <f t="shared" si="34"/>
        <v>0</v>
      </c>
      <c r="AY119" s="71">
        <f t="shared" si="35"/>
        <v>0.013225800000000001</v>
      </c>
      <c r="AZ119" s="71">
        <f t="shared" si="36"/>
        <v>0</v>
      </c>
      <c r="BA119" s="71">
        <f t="shared" si="37"/>
        <v>0</v>
      </c>
      <c r="BB119" s="71">
        <f t="shared" si="38"/>
        <v>0</v>
      </c>
      <c r="BC119" s="71">
        <f t="shared" si="39"/>
        <v>0</v>
      </c>
      <c r="BD119" s="71">
        <f t="shared" si="40"/>
        <v>0</v>
      </c>
      <c r="BE119" s="71">
        <f t="shared" si="41"/>
        <v>0</v>
      </c>
      <c r="BF119" s="71">
        <f t="shared" si="42"/>
        <v>0</v>
      </c>
      <c r="BG119" s="71">
        <f t="shared" si="43"/>
        <v>0.0002814</v>
      </c>
      <c r="BH119" s="71">
        <f t="shared" si="44"/>
        <v>0</v>
      </c>
      <c r="BI119" s="71">
        <f t="shared" si="45"/>
        <v>0.0011256</v>
      </c>
      <c r="BJ119" s="71">
        <f t="shared" si="46"/>
        <v>0.0212457</v>
      </c>
      <c r="BK119" s="71">
        <f t="shared" si="47"/>
        <v>0.0212457</v>
      </c>
      <c r="BL119" s="71">
        <f t="shared" si="48"/>
        <v>0.0080199</v>
      </c>
      <c r="BM119" s="71">
        <f t="shared" si="49"/>
        <v>0.0212457</v>
      </c>
      <c r="BN119" s="71">
        <f t="shared" si="50"/>
        <v>0.0209643</v>
      </c>
      <c r="BO119" s="71">
        <f t="shared" si="51"/>
        <v>0.0212457</v>
      </c>
    </row>
    <row r="120" spans="1:67" ht="12">
      <c r="A120" s="3">
        <v>13085</v>
      </c>
      <c r="B120" s="3">
        <v>1</v>
      </c>
      <c r="C120" s="3">
        <v>1</v>
      </c>
      <c r="D120" s="3">
        <v>0</v>
      </c>
      <c r="E120" s="3">
        <v>1</v>
      </c>
      <c r="F120" s="3">
        <v>0</v>
      </c>
      <c r="G120" s="3">
        <v>3</v>
      </c>
      <c r="H120" s="3">
        <v>64</v>
      </c>
      <c r="I120" s="3" t="s">
        <v>821</v>
      </c>
      <c r="J120" s="3">
        <v>70</v>
      </c>
      <c r="K120" s="3">
        <v>1</v>
      </c>
      <c r="L120" s="3">
        <v>2</v>
      </c>
      <c r="M120" s="3">
        <v>2</v>
      </c>
      <c r="N120" s="3">
        <v>1</v>
      </c>
      <c r="O120" s="3">
        <v>0</v>
      </c>
      <c r="P120" s="3">
        <v>0.000716</v>
      </c>
      <c r="Q120" s="9">
        <v>0</v>
      </c>
      <c r="R120" s="9">
        <v>0</v>
      </c>
      <c r="S120" s="7">
        <v>0</v>
      </c>
      <c r="T120" s="9">
        <v>1.1</v>
      </c>
      <c r="U120" s="9">
        <v>0</v>
      </c>
      <c r="V120" s="9">
        <v>0.3</v>
      </c>
      <c r="W120" s="9">
        <v>36.8</v>
      </c>
      <c r="X120" s="9">
        <v>1.4</v>
      </c>
      <c r="Y120" s="9">
        <v>214</v>
      </c>
      <c r="Z120" s="9">
        <v>599.7</v>
      </c>
      <c r="AA120" s="7">
        <v>1</v>
      </c>
      <c r="AB120" s="7">
        <f t="shared" si="26"/>
        <v>0</v>
      </c>
      <c r="AC120" s="9">
        <v>0</v>
      </c>
      <c r="AD120" s="9">
        <v>0</v>
      </c>
      <c r="AE120" s="9">
        <v>0</v>
      </c>
      <c r="AF120" s="9">
        <v>0.1</v>
      </c>
      <c r="AG120" s="9">
        <v>1</v>
      </c>
      <c r="AH120" s="9">
        <v>0</v>
      </c>
      <c r="AI120" s="9">
        <v>6.4</v>
      </c>
      <c r="AJ120" s="9">
        <v>40.4</v>
      </c>
      <c r="AK120" s="9">
        <v>640.2</v>
      </c>
      <c r="AL120" s="9">
        <v>426.1</v>
      </c>
      <c r="AM120" s="9">
        <v>640.2</v>
      </c>
      <c r="AN120" s="9">
        <v>39.6</v>
      </c>
      <c r="AO120" s="9">
        <v>40.4</v>
      </c>
      <c r="AP120" s="9"/>
      <c r="AQ120" s="71">
        <f t="shared" si="27"/>
        <v>0</v>
      </c>
      <c r="AR120" s="71">
        <f t="shared" si="28"/>
        <v>0</v>
      </c>
      <c r="AS120" s="71">
        <f t="shared" si="29"/>
        <v>0</v>
      </c>
      <c r="AT120" s="71">
        <f t="shared" si="30"/>
        <v>0.0007876</v>
      </c>
      <c r="AU120" s="71">
        <f t="shared" si="31"/>
        <v>0</v>
      </c>
      <c r="AV120" s="71">
        <f t="shared" si="32"/>
        <v>0.0002148</v>
      </c>
      <c r="AW120" s="71">
        <f t="shared" si="33"/>
        <v>0.026348799999999995</v>
      </c>
      <c r="AX120" s="71">
        <f t="shared" si="34"/>
        <v>0.0010023999999999999</v>
      </c>
      <c r="AY120" s="71">
        <f t="shared" si="35"/>
        <v>0.153224</v>
      </c>
      <c r="AZ120" s="71">
        <f t="shared" si="36"/>
        <v>0.4293852</v>
      </c>
      <c r="BA120" s="71">
        <f t="shared" si="37"/>
        <v>0.000716</v>
      </c>
      <c r="BB120" s="71">
        <f t="shared" si="38"/>
        <v>0</v>
      </c>
      <c r="BC120" s="71">
        <f t="shared" si="39"/>
        <v>0</v>
      </c>
      <c r="BD120" s="71">
        <f t="shared" si="40"/>
        <v>0</v>
      </c>
      <c r="BE120" s="71">
        <f t="shared" si="41"/>
        <v>0</v>
      </c>
      <c r="BF120" s="71">
        <f t="shared" si="42"/>
        <v>7.159999999999999E-05</v>
      </c>
      <c r="BG120" s="71">
        <f t="shared" si="43"/>
        <v>0.000716</v>
      </c>
      <c r="BH120" s="71">
        <f t="shared" si="44"/>
        <v>0</v>
      </c>
      <c r="BI120" s="71">
        <f t="shared" si="45"/>
        <v>0.0045823999999999995</v>
      </c>
      <c r="BJ120" s="71">
        <f t="shared" si="46"/>
        <v>0.028926399999999998</v>
      </c>
      <c r="BK120" s="71">
        <f t="shared" si="47"/>
        <v>0.4583832</v>
      </c>
      <c r="BL120" s="71">
        <f t="shared" si="48"/>
        <v>0.3050876</v>
      </c>
      <c r="BM120" s="71">
        <f t="shared" si="49"/>
        <v>0.4583832</v>
      </c>
      <c r="BN120" s="71">
        <f t="shared" si="50"/>
        <v>0.0283536</v>
      </c>
      <c r="BO120" s="71">
        <f t="shared" si="51"/>
        <v>0.028926399999999998</v>
      </c>
    </row>
    <row r="121" spans="1:67" ht="12">
      <c r="A121" s="3">
        <v>13086</v>
      </c>
      <c r="B121" s="3">
        <v>9</v>
      </c>
      <c r="C121" s="3">
        <v>0</v>
      </c>
      <c r="D121" s="3">
        <v>1</v>
      </c>
      <c r="E121" s="3">
        <v>2</v>
      </c>
      <c r="F121" s="3">
        <v>1</v>
      </c>
      <c r="G121" s="3">
        <v>3</v>
      </c>
      <c r="H121" s="3">
        <v>91</v>
      </c>
      <c r="I121" s="3" t="s">
        <v>297</v>
      </c>
      <c r="J121" s="3">
        <v>98</v>
      </c>
      <c r="K121" s="3">
        <v>5</v>
      </c>
      <c r="L121" s="3">
        <v>2</v>
      </c>
      <c r="M121" s="3">
        <v>2</v>
      </c>
      <c r="N121" s="3">
        <v>2</v>
      </c>
      <c r="O121" s="3">
        <v>0</v>
      </c>
      <c r="P121" s="3">
        <v>0.000716</v>
      </c>
      <c r="Q121" s="9">
        <v>0</v>
      </c>
      <c r="R121" s="9">
        <v>8.8</v>
      </c>
      <c r="S121" s="7">
        <v>1</v>
      </c>
      <c r="T121" s="9">
        <v>7.9</v>
      </c>
      <c r="U121" s="9">
        <v>0</v>
      </c>
      <c r="V121" s="9">
        <v>0</v>
      </c>
      <c r="W121" s="9">
        <v>8.5</v>
      </c>
      <c r="X121" s="9">
        <v>0</v>
      </c>
      <c r="Y121" s="9">
        <v>0</v>
      </c>
      <c r="Z121" s="9">
        <v>0</v>
      </c>
      <c r="AA121" s="7">
        <v>0</v>
      </c>
      <c r="AB121" s="7">
        <f t="shared" si="26"/>
        <v>0</v>
      </c>
      <c r="AC121" s="9">
        <v>0</v>
      </c>
      <c r="AD121" s="9">
        <v>0</v>
      </c>
      <c r="AE121" s="9">
        <v>7</v>
      </c>
      <c r="AF121" s="9">
        <v>0.8</v>
      </c>
      <c r="AG121" s="9">
        <v>0</v>
      </c>
      <c r="AH121" s="9">
        <v>0</v>
      </c>
      <c r="AI121" s="9">
        <v>0.5</v>
      </c>
      <c r="AJ121" s="9">
        <v>25.3</v>
      </c>
      <c r="AK121" s="9">
        <v>25.3</v>
      </c>
      <c r="AL121" s="9">
        <v>25.3</v>
      </c>
      <c r="AM121" s="9">
        <v>25.3</v>
      </c>
      <c r="AN121" s="9">
        <v>25.2</v>
      </c>
      <c r="AO121" s="9">
        <v>25.3</v>
      </c>
      <c r="AP121" s="9"/>
      <c r="AQ121" s="71">
        <f t="shared" si="27"/>
        <v>0</v>
      </c>
      <c r="AR121" s="71">
        <f t="shared" si="28"/>
        <v>0.0063008</v>
      </c>
      <c r="AS121" s="71">
        <f t="shared" si="29"/>
        <v>0.000716</v>
      </c>
      <c r="AT121" s="71">
        <f t="shared" si="30"/>
        <v>0.0056564</v>
      </c>
      <c r="AU121" s="71">
        <f t="shared" si="31"/>
        <v>0</v>
      </c>
      <c r="AV121" s="71">
        <f t="shared" si="32"/>
        <v>0</v>
      </c>
      <c r="AW121" s="71">
        <f t="shared" si="33"/>
        <v>0.006085999999999999</v>
      </c>
      <c r="AX121" s="71">
        <f t="shared" si="34"/>
        <v>0</v>
      </c>
      <c r="AY121" s="71">
        <f t="shared" si="35"/>
        <v>0</v>
      </c>
      <c r="AZ121" s="71">
        <f t="shared" si="36"/>
        <v>0</v>
      </c>
      <c r="BA121" s="71">
        <f t="shared" si="37"/>
        <v>0</v>
      </c>
      <c r="BB121" s="71">
        <f t="shared" si="38"/>
        <v>0</v>
      </c>
      <c r="BC121" s="71">
        <f t="shared" si="39"/>
        <v>0</v>
      </c>
      <c r="BD121" s="71">
        <f t="shared" si="40"/>
        <v>0</v>
      </c>
      <c r="BE121" s="71">
        <f t="shared" si="41"/>
        <v>0.005012</v>
      </c>
      <c r="BF121" s="71">
        <f t="shared" si="42"/>
        <v>0.0005727999999999999</v>
      </c>
      <c r="BG121" s="71">
        <f t="shared" si="43"/>
        <v>0</v>
      </c>
      <c r="BH121" s="71">
        <f t="shared" si="44"/>
        <v>0</v>
      </c>
      <c r="BI121" s="71">
        <f t="shared" si="45"/>
        <v>0.000358</v>
      </c>
      <c r="BJ121" s="71">
        <f t="shared" si="46"/>
        <v>0.0181148</v>
      </c>
      <c r="BK121" s="71">
        <f t="shared" si="47"/>
        <v>0.0181148</v>
      </c>
      <c r="BL121" s="71">
        <f t="shared" si="48"/>
        <v>0.0181148</v>
      </c>
      <c r="BM121" s="71">
        <f t="shared" si="49"/>
        <v>0.0181148</v>
      </c>
      <c r="BN121" s="71">
        <f t="shared" si="50"/>
        <v>0.0180432</v>
      </c>
      <c r="BO121" s="71">
        <f t="shared" si="51"/>
        <v>0.0181148</v>
      </c>
    </row>
    <row r="122" spans="1:67" ht="12">
      <c r="A122" s="3">
        <v>13087</v>
      </c>
      <c r="B122" s="3">
        <v>1</v>
      </c>
      <c r="C122" s="3">
        <v>1</v>
      </c>
      <c r="D122" s="3">
        <v>0</v>
      </c>
      <c r="E122" s="3">
        <v>1</v>
      </c>
      <c r="F122" s="3">
        <v>0</v>
      </c>
      <c r="G122" s="3">
        <v>3</v>
      </c>
      <c r="H122" s="3">
        <v>65</v>
      </c>
      <c r="I122" s="3" t="s">
        <v>255</v>
      </c>
      <c r="J122" s="3">
        <v>51</v>
      </c>
      <c r="K122" s="3">
        <v>5</v>
      </c>
      <c r="L122" s="3">
        <v>2</v>
      </c>
      <c r="M122" s="3">
        <v>2</v>
      </c>
      <c r="N122" s="3">
        <v>1</v>
      </c>
      <c r="O122" s="3">
        <v>0</v>
      </c>
      <c r="P122" s="3">
        <v>0.000716</v>
      </c>
      <c r="Q122" s="9">
        <v>0</v>
      </c>
      <c r="R122" s="9">
        <v>0</v>
      </c>
      <c r="S122" s="7">
        <v>0</v>
      </c>
      <c r="T122" s="9">
        <v>0</v>
      </c>
      <c r="U122" s="9">
        <v>0</v>
      </c>
      <c r="V122" s="9">
        <v>0</v>
      </c>
      <c r="W122" s="9">
        <v>7.1</v>
      </c>
      <c r="X122" s="9">
        <v>0</v>
      </c>
      <c r="Y122" s="9">
        <v>47.5</v>
      </c>
      <c r="Z122" s="9">
        <v>246.2</v>
      </c>
      <c r="AA122" s="7">
        <v>1</v>
      </c>
      <c r="AB122" s="7">
        <f t="shared" si="26"/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3.3</v>
      </c>
      <c r="AJ122" s="9">
        <v>7.1</v>
      </c>
      <c r="AK122" s="9">
        <v>253.4</v>
      </c>
      <c r="AL122" s="9">
        <v>205.9</v>
      </c>
      <c r="AM122" s="9">
        <v>253.4</v>
      </c>
      <c r="AN122" s="9">
        <v>7.1</v>
      </c>
      <c r="AO122" s="9">
        <v>7.1</v>
      </c>
      <c r="AP122" s="9"/>
      <c r="AQ122" s="71">
        <f t="shared" si="27"/>
        <v>0</v>
      </c>
      <c r="AR122" s="71">
        <f t="shared" si="28"/>
        <v>0</v>
      </c>
      <c r="AS122" s="71">
        <f t="shared" si="29"/>
        <v>0</v>
      </c>
      <c r="AT122" s="71">
        <f t="shared" si="30"/>
        <v>0</v>
      </c>
      <c r="AU122" s="71">
        <f t="shared" si="31"/>
        <v>0</v>
      </c>
      <c r="AV122" s="71">
        <f t="shared" si="32"/>
        <v>0</v>
      </c>
      <c r="AW122" s="71">
        <f t="shared" si="33"/>
        <v>0.0050836</v>
      </c>
      <c r="AX122" s="71">
        <f t="shared" si="34"/>
        <v>0</v>
      </c>
      <c r="AY122" s="71">
        <f t="shared" si="35"/>
        <v>0.03401</v>
      </c>
      <c r="AZ122" s="71">
        <f t="shared" si="36"/>
        <v>0.17627919999999997</v>
      </c>
      <c r="BA122" s="71">
        <f t="shared" si="37"/>
        <v>0.000716</v>
      </c>
      <c r="BB122" s="71">
        <f t="shared" si="38"/>
        <v>0</v>
      </c>
      <c r="BC122" s="71">
        <f t="shared" si="39"/>
        <v>0</v>
      </c>
      <c r="BD122" s="71">
        <f t="shared" si="40"/>
        <v>0</v>
      </c>
      <c r="BE122" s="71">
        <f t="shared" si="41"/>
        <v>0</v>
      </c>
      <c r="BF122" s="71">
        <f t="shared" si="42"/>
        <v>0</v>
      </c>
      <c r="BG122" s="71">
        <f t="shared" si="43"/>
        <v>0</v>
      </c>
      <c r="BH122" s="71">
        <f t="shared" si="44"/>
        <v>0</v>
      </c>
      <c r="BI122" s="71">
        <f t="shared" si="45"/>
        <v>0.0023627999999999995</v>
      </c>
      <c r="BJ122" s="71">
        <f t="shared" si="46"/>
        <v>0.0050836</v>
      </c>
      <c r="BK122" s="71">
        <f t="shared" si="47"/>
        <v>0.1814344</v>
      </c>
      <c r="BL122" s="71">
        <f t="shared" si="48"/>
        <v>0.14742439999999998</v>
      </c>
      <c r="BM122" s="71">
        <f t="shared" si="49"/>
        <v>0.1814344</v>
      </c>
      <c r="BN122" s="71">
        <f t="shared" si="50"/>
        <v>0.0050836</v>
      </c>
      <c r="BO122" s="71">
        <f t="shared" si="51"/>
        <v>0.0050836</v>
      </c>
    </row>
    <row r="123" spans="1:67" ht="12">
      <c r="A123" s="3">
        <v>13088</v>
      </c>
      <c r="B123" s="3">
        <v>1</v>
      </c>
      <c r="C123" s="3">
        <v>1</v>
      </c>
      <c r="D123" s="3">
        <v>0</v>
      </c>
      <c r="E123" s="3">
        <v>1</v>
      </c>
      <c r="F123" s="3">
        <v>0</v>
      </c>
      <c r="G123" s="3">
        <v>2</v>
      </c>
      <c r="H123" s="3">
        <v>86</v>
      </c>
      <c r="I123" s="3" t="s">
        <v>488</v>
      </c>
      <c r="J123" s="3">
        <v>79</v>
      </c>
      <c r="K123" s="3">
        <v>1</v>
      </c>
      <c r="L123" s="3">
        <v>2</v>
      </c>
      <c r="M123" s="3">
        <v>1</v>
      </c>
      <c r="N123" s="3">
        <v>2</v>
      </c>
      <c r="O123" s="3">
        <v>0</v>
      </c>
      <c r="P123" s="3">
        <v>0.002423</v>
      </c>
      <c r="Q123" s="9">
        <v>485.5</v>
      </c>
      <c r="R123" s="9">
        <v>0</v>
      </c>
      <c r="S123" s="7">
        <v>0</v>
      </c>
      <c r="T123" s="9">
        <v>5.7</v>
      </c>
      <c r="U123" s="9">
        <v>4.2</v>
      </c>
      <c r="V123" s="9">
        <v>0</v>
      </c>
      <c r="W123" s="9">
        <v>93.4</v>
      </c>
      <c r="X123" s="9">
        <v>1.9</v>
      </c>
      <c r="Y123" s="9">
        <v>22.8</v>
      </c>
      <c r="Z123" s="9">
        <v>105.8</v>
      </c>
      <c r="AA123" s="7">
        <v>1</v>
      </c>
      <c r="AB123" s="7">
        <f t="shared" si="26"/>
        <v>0</v>
      </c>
      <c r="AC123" s="9">
        <v>0</v>
      </c>
      <c r="AD123" s="9">
        <v>0</v>
      </c>
      <c r="AE123" s="9">
        <v>2.3</v>
      </c>
      <c r="AF123" s="9">
        <v>2.8</v>
      </c>
      <c r="AG123" s="9">
        <v>0.6</v>
      </c>
      <c r="AH123" s="9">
        <v>3.8</v>
      </c>
      <c r="AI123" s="9">
        <v>1.1</v>
      </c>
      <c r="AJ123" s="9">
        <v>592</v>
      </c>
      <c r="AK123" s="9">
        <v>212.3</v>
      </c>
      <c r="AL123" s="9">
        <v>675</v>
      </c>
      <c r="AM123" s="9">
        <v>697.8</v>
      </c>
      <c r="AN123" s="9">
        <v>105.2</v>
      </c>
      <c r="AO123" s="9">
        <v>106.5</v>
      </c>
      <c r="AP123" s="9"/>
      <c r="AQ123" s="71">
        <f t="shared" si="27"/>
        <v>1.1763664999999999</v>
      </c>
      <c r="AR123" s="71">
        <f t="shared" si="28"/>
        <v>0</v>
      </c>
      <c r="AS123" s="71">
        <f t="shared" si="29"/>
        <v>0</v>
      </c>
      <c r="AT123" s="71">
        <f t="shared" si="30"/>
        <v>0.0138111</v>
      </c>
      <c r="AU123" s="71">
        <f t="shared" si="31"/>
        <v>0.0101766</v>
      </c>
      <c r="AV123" s="71">
        <f t="shared" si="32"/>
        <v>0</v>
      </c>
      <c r="AW123" s="71">
        <f t="shared" si="33"/>
        <v>0.2263082</v>
      </c>
      <c r="AX123" s="71">
        <f t="shared" si="34"/>
        <v>0.0046037</v>
      </c>
      <c r="AY123" s="71">
        <f t="shared" si="35"/>
        <v>0.0552444</v>
      </c>
      <c r="AZ123" s="71">
        <f t="shared" si="36"/>
        <v>0.25635339999999995</v>
      </c>
      <c r="BA123" s="71">
        <f t="shared" si="37"/>
        <v>0.002423</v>
      </c>
      <c r="BB123" s="71">
        <f t="shared" si="38"/>
        <v>0</v>
      </c>
      <c r="BC123" s="71">
        <f t="shared" si="39"/>
        <v>0</v>
      </c>
      <c r="BD123" s="71">
        <f t="shared" si="40"/>
        <v>0</v>
      </c>
      <c r="BE123" s="71">
        <f t="shared" si="41"/>
        <v>0.0055728999999999996</v>
      </c>
      <c r="BF123" s="71">
        <f t="shared" si="42"/>
        <v>0.0067843999999999995</v>
      </c>
      <c r="BG123" s="71">
        <f t="shared" si="43"/>
        <v>0.0014537999999999999</v>
      </c>
      <c r="BH123" s="71">
        <f t="shared" si="44"/>
        <v>0.0092074</v>
      </c>
      <c r="BI123" s="71">
        <f t="shared" si="45"/>
        <v>0.0026653</v>
      </c>
      <c r="BJ123" s="71">
        <f t="shared" si="46"/>
        <v>1.434416</v>
      </c>
      <c r="BK123" s="71">
        <f t="shared" si="47"/>
        <v>0.5144029</v>
      </c>
      <c r="BL123" s="71">
        <f t="shared" si="48"/>
        <v>1.635525</v>
      </c>
      <c r="BM123" s="71">
        <f t="shared" si="49"/>
        <v>1.6907693999999998</v>
      </c>
      <c r="BN123" s="71">
        <f t="shared" si="50"/>
        <v>0.2548996</v>
      </c>
      <c r="BO123" s="71">
        <f t="shared" si="51"/>
        <v>0.2580495</v>
      </c>
    </row>
    <row r="124" spans="1:67" ht="12">
      <c r="A124" s="3">
        <v>13089</v>
      </c>
      <c r="B124" s="3">
        <v>9</v>
      </c>
      <c r="C124" s="3">
        <v>0</v>
      </c>
      <c r="D124" s="3">
        <v>1</v>
      </c>
      <c r="E124" s="3">
        <v>2</v>
      </c>
      <c r="F124" s="3">
        <v>1</v>
      </c>
      <c r="G124" s="3">
        <v>3</v>
      </c>
      <c r="H124" s="3">
        <v>91</v>
      </c>
      <c r="I124" s="3" t="s">
        <v>297</v>
      </c>
      <c r="J124" s="3">
        <v>98</v>
      </c>
      <c r="K124" s="3">
        <v>5</v>
      </c>
      <c r="L124" s="3">
        <v>2</v>
      </c>
      <c r="M124" s="3">
        <v>1</v>
      </c>
      <c r="N124" s="3">
        <v>2</v>
      </c>
      <c r="O124" s="3">
        <v>0</v>
      </c>
      <c r="P124" s="3">
        <v>0.000716</v>
      </c>
      <c r="Q124" s="9">
        <v>20.3</v>
      </c>
      <c r="R124" s="9">
        <v>0</v>
      </c>
      <c r="S124" s="7">
        <v>0</v>
      </c>
      <c r="T124" s="9">
        <v>2.5</v>
      </c>
      <c r="U124" s="9">
        <v>0</v>
      </c>
      <c r="V124" s="9">
        <v>0</v>
      </c>
      <c r="W124" s="9">
        <v>7.7</v>
      </c>
      <c r="X124" s="9">
        <v>0</v>
      </c>
      <c r="Y124" s="9">
        <v>0.6</v>
      </c>
      <c r="Z124" s="9">
        <v>0</v>
      </c>
      <c r="AA124" s="7">
        <v>0</v>
      </c>
      <c r="AB124" s="7">
        <f t="shared" si="26"/>
        <v>0</v>
      </c>
      <c r="AC124" s="9">
        <v>6.1</v>
      </c>
      <c r="AD124" s="9">
        <v>0</v>
      </c>
      <c r="AE124" s="9">
        <v>0</v>
      </c>
      <c r="AF124" s="9">
        <v>0.3</v>
      </c>
      <c r="AG124" s="9">
        <v>0</v>
      </c>
      <c r="AH124" s="9">
        <v>0</v>
      </c>
      <c r="AI124" s="9">
        <v>2</v>
      </c>
      <c r="AJ124" s="9">
        <v>30.7</v>
      </c>
      <c r="AK124" s="9">
        <v>10.4</v>
      </c>
      <c r="AL124" s="9">
        <v>30.1</v>
      </c>
      <c r="AM124" s="9">
        <v>30.7</v>
      </c>
      <c r="AN124" s="9">
        <v>10.2</v>
      </c>
      <c r="AO124" s="9">
        <v>10.4</v>
      </c>
      <c r="AP124" s="9"/>
      <c r="AQ124" s="71">
        <f t="shared" si="27"/>
        <v>0.014534799999999999</v>
      </c>
      <c r="AR124" s="71">
        <f t="shared" si="28"/>
        <v>0</v>
      </c>
      <c r="AS124" s="71">
        <f t="shared" si="29"/>
        <v>0</v>
      </c>
      <c r="AT124" s="71">
        <f t="shared" si="30"/>
        <v>0.00179</v>
      </c>
      <c r="AU124" s="71">
        <f t="shared" si="31"/>
        <v>0</v>
      </c>
      <c r="AV124" s="71">
        <f t="shared" si="32"/>
        <v>0</v>
      </c>
      <c r="AW124" s="71">
        <f t="shared" si="33"/>
        <v>0.005513199999999999</v>
      </c>
      <c r="AX124" s="71">
        <f t="shared" si="34"/>
        <v>0</v>
      </c>
      <c r="AY124" s="71">
        <f t="shared" si="35"/>
        <v>0.0004296</v>
      </c>
      <c r="AZ124" s="71">
        <f t="shared" si="36"/>
        <v>0</v>
      </c>
      <c r="BA124" s="71">
        <f t="shared" si="37"/>
        <v>0</v>
      </c>
      <c r="BB124" s="71">
        <f t="shared" si="38"/>
        <v>0</v>
      </c>
      <c r="BC124" s="71">
        <f t="shared" si="39"/>
        <v>0.004367599999999999</v>
      </c>
      <c r="BD124" s="71">
        <f t="shared" si="40"/>
        <v>0</v>
      </c>
      <c r="BE124" s="71">
        <f t="shared" si="41"/>
        <v>0</v>
      </c>
      <c r="BF124" s="71">
        <f t="shared" si="42"/>
        <v>0.0002148</v>
      </c>
      <c r="BG124" s="71">
        <f t="shared" si="43"/>
        <v>0</v>
      </c>
      <c r="BH124" s="71">
        <f t="shared" si="44"/>
        <v>0</v>
      </c>
      <c r="BI124" s="71">
        <f t="shared" si="45"/>
        <v>0.001432</v>
      </c>
      <c r="BJ124" s="71">
        <f t="shared" si="46"/>
        <v>0.0219812</v>
      </c>
      <c r="BK124" s="71">
        <f t="shared" si="47"/>
        <v>0.0074464</v>
      </c>
      <c r="BL124" s="71">
        <f t="shared" si="48"/>
        <v>0.0215516</v>
      </c>
      <c r="BM124" s="71">
        <f t="shared" si="49"/>
        <v>0.0219812</v>
      </c>
      <c r="BN124" s="71">
        <f t="shared" si="50"/>
        <v>0.007303199999999999</v>
      </c>
      <c r="BO124" s="71">
        <f t="shared" si="51"/>
        <v>0.0074464</v>
      </c>
    </row>
    <row r="125" spans="1:67" ht="12">
      <c r="A125" s="3">
        <v>13090</v>
      </c>
      <c r="B125" s="3">
        <v>1</v>
      </c>
      <c r="C125" s="3">
        <v>1</v>
      </c>
      <c r="D125" s="3">
        <v>0</v>
      </c>
      <c r="E125" s="3">
        <v>1</v>
      </c>
      <c r="F125" s="3">
        <v>0</v>
      </c>
      <c r="G125" s="3">
        <v>4</v>
      </c>
      <c r="H125" s="3">
        <v>61</v>
      </c>
      <c r="I125" s="3" t="s">
        <v>819</v>
      </c>
      <c r="J125" s="3">
        <v>35</v>
      </c>
      <c r="K125" s="3">
        <v>1</v>
      </c>
      <c r="L125" s="3">
        <v>2</v>
      </c>
      <c r="M125" s="3">
        <v>1</v>
      </c>
      <c r="N125" s="3">
        <v>2</v>
      </c>
      <c r="O125" s="3">
        <v>0</v>
      </c>
      <c r="P125" s="3">
        <v>0.001407</v>
      </c>
      <c r="Q125" s="9">
        <v>303.4</v>
      </c>
      <c r="R125" s="9">
        <v>21.1</v>
      </c>
      <c r="S125" s="7">
        <v>1</v>
      </c>
      <c r="T125" s="9">
        <v>28</v>
      </c>
      <c r="U125" s="9">
        <v>8.8</v>
      </c>
      <c r="V125" s="9">
        <v>148</v>
      </c>
      <c r="W125" s="9">
        <v>87.9</v>
      </c>
      <c r="X125" s="9">
        <v>12.2</v>
      </c>
      <c r="Y125" s="9">
        <v>154.3</v>
      </c>
      <c r="Z125" s="9">
        <v>348.6</v>
      </c>
      <c r="AA125" s="7">
        <v>1</v>
      </c>
      <c r="AB125" s="7">
        <f t="shared" si="26"/>
        <v>0</v>
      </c>
      <c r="AC125" s="9">
        <v>71.9</v>
      </c>
      <c r="AD125" s="9">
        <v>0</v>
      </c>
      <c r="AE125" s="9">
        <v>0</v>
      </c>
      <c r="AF125" s="9">
        <v>1.7</v>
      </c>
      <c r="AG125" s="9">
        <v>18.4</v>
      </c>
      <c r="AH125" s="9">
        <v>0</v>
      </c>
      <c r="AI125" s="9">
        <v>17</v>
      </c>
      <c r="AJ125" s="9">
        <v>609.6</v>
      </c>
      <c r="AK125" s="9">
        <v>654.9</v>
      </c>
      <c r="AL125" s="9">
        <v>804</v>
      </c>
      <c r="AM125" s="9">
        <v>958.3</v>
      </c>
      <c r="AN125" s="9">
        <v>306</v>
      </c>
      <c r="AO125" s="9">
        <v>306.2</v>
      </c>
      <c r="AP125" s="9"/>
      <c r="AQ125" s="71">
        <f t="shared" si="27"/>
        <v>0.4268838</v>
      </c>
      <c r="AR125" s="71">
        <f t="shared" si="28"/>
        <v>0.029687700000000004</v>
      </c>
      <c r="AS125" s="71">
        <f t="shared" si="29"/>
        <v>0.001407</v>
      </c>
      <c r="AT125" s="71">
        <f t="shared" si="30"/>
        <v>0.039396</v>
      </c>
      <c r="AU125" s="71">
        <f t="shared" si="31"/>
        <v>0.012381600000000001</v>
      </c>
      <c r="AV125" s="71">
        <f t="shared" si="32"/>
        <v>0.208236</v>
      </c>
      <c r="AW125" s="71">
        <f t="shared" si="33"/>
        <v>0.12367530000000002</v>
      </c>
      <c r="AX125" s="71">
        <f t="shared" si="34"/>
        <v>0.0171654</v>
      </c>
      <c r="AY125" s="71">
        <f t="shared" si="35"/>
        <v>0.21710010000000002</v>
      </c>
      <c r="AZ125" s="71">
        <f t="shared" si="36"/>
        <v>0.49048020000000003</v>
      </c>
      <c r="BA125" s="71">
        <f t="shared" si="37"/>
        <v>0.001407</v>
      </c>
      <c r="BB125" s="71">
        <f t="shared" si="38"/>
        <v>0</v>
      </c>
      <c r="BC125" s="71">
        <f t="shared" si="39"/>
        <v>0.10116330000000001</v>
      </c>
      <c r="BD125" s="71">
        <f t="shared" si="40"/>
        <v>0</v>
      </c>
      <c r="BE125" s="71">
        <f t="shared" si="41"/>
        <v>0</v>
      </c>
      <c r="BF125" s="71">
        <f t="shared" si="42"/>
        <v>0.0023919</v>
      </c>
      <c r="BG125" s="71">
        <f t="shared" si="43"/>
        <v>0.0258888</v>
      </c>
      <c r="BH125" s="71">
        <f t="shared" si="44"/>
        <v>0</v>
      </c>
      <c r="BI125" s="71">
        <f t="shared" si="45"/>
        <v>0.023919</v>
      </c>
      <c r="BJ125" s="71">
        <f t="shared" si="46"/>
        <v>0.8577072000000001</v>
      </c>
      <c r="BK125" s="71">
        <f t="shared" si="47"/>
        <v>0.9214443</v>
      </c>
      <c r="BL125" s="71">
        <f t="shared" si="48"/>
        <v>1.1312280000000001</v>
      </c>
      <c r="BM125" s="71">
        <f t="shared" si="49"/>
        <v>1.3483281</v>
      </c>
      <c r="BN125" s="71">
        <f t="shared" si="50"/>
        <v>0.43054200000000004</v>
      </c>
      <c r="BO125" s="71">
        <f t="shared" si="51"/>
        <v>0.4308234</v>
      </c>
    </row>
    <row r="126" spans="1:67" ht="12">
      <c r="A126" s="3">
        <v>13091</v>
      </c>
      <c r="B126" s="3">
        <v>9</v>
      </c>
      <c r="C126" s="3">
        <v>0</v>
      </c>
      <c r="D126" s="3">
        <v>1</v>
      </c>
      <c r="E126" s="3">
        <v>1</v>
      </c>
      <c r="F126" s="3">
        <v>0</v>
      </c>
      <c r="G126" s="3">
        <v>2</v>
      </c>
      <c r="H126" s="3">
        <v>69</v>
      </c>
      <c r="I126" s="3" t="s">
        <v>256</v>
      </c>
      <c r="J126" s="3">
        <v>73</v>
      </c>
      <c r="K126" s="3">
        <v>5</v>
      </c>
      <c r="L126" s="3">
        <v>2</v>
      </c>
      <c r="M126" s="3">
        <v>2</v>
      </c>
      <c r="N126" s="3">
        <v>2</v>
      </c>
      <c r="O126" s="3">
        <v>0</v>
      </c>
      <c r="P126" s="3">
        <v>0.002423</v>
      </c>
      <c r="Q126" s="9">
        <v>270.1</v>
      </c>
      <c r="R126" s="9">
        <v>0</v>
      </c>
      <c r="S126" s="7">
        <v>0</v>
      </c>
      <c r="T126" s="9">
        <v>41.3</v>
      </c>
      <c r="U126" s="9">
        <v>4.5</v>
      </c>
      <c r="V126" s="9">
        <v>7.5</v>
      </c>
      <c r="W126" s="9">
        <v>12.1</v>
      </c>
      <c r="X126" s="9">
        <v>0.7</v>
      </c>
      <c r="Y126" s="9">
        <v>8.4</v>
      </c>
      <c r="Z126" s="9">
        <v>229</v>
      </c>
      <c r="AA126" s="7">
        <v>1</v>
      </c>
      <c r="AB126" s="7">
        <f t="shared" si="26"/>
        <v>1</v>
      </c>
      <c r="AC126" s="9">
        <v>0</v>
      </c>
      <c r="AD126" s="9">
        <v>0</v>
      </c>
      <c r="AE126" s="9">
        <v>28.8</v>
      </c>
      <c r="AF126" s="9">
        <v>9.5</v>
      </c>
      <c r="AG126" s="9">
        <v>1.7</v>
      </c>
      <c r="AH126" s="9">
        <v>3.9</v>
      </c>
      <c r="AI126" s="9">
        <v>2.9</v>
      </c>
      <c r="AJ126" s="9">
        <v>338.2</v>
      </c>
      <c r="AK126" s="9">
        <v>297.2</v>
      </c>
      <c r="AL126" s="9">
        <v>559</v>
      </c>
      <c r="AM126" s="9">
        <v>567.3</v>
      </c>
      <c r="AN126" s="9">
        <v>66.1</v>
      </c>
      <c r="AO126" s="9">
        <v>68.1</v>
      </c>
      <c r="AP126" s="9"/>
      <c r="AQ126" s="71">
        <f t="shared" si="27"/>
        <v>0.6544523</v>
      </c>
      <c r="AR126" s="71">
        <f t="shared" si="28"/>
        <v>0</v>
      </c>
      <c r="AS126" s="71">
        <f t="shared" si="29"/>
        <v>0</v>
      </c>
      <c r="AT126" s="71">
        <f t="shared" si="30"/>
        <v>0.10006989999999999</v>
      </c>
      <c r="AU126" s="71">
        <f t="shared" si="31"/>
        <v>0.0109035</v>
      </c>
      <c r="AV126" s="71">
        <f t="shared" si="32"/>
        <v>0.018172499999999998</v>
      </c>
      <c r="AW126" s="71">
        <f t="shared" si="33"/>
        <v>0.0293183</v>
      </c>
      <c r="AX126" s="71">
        <f t="shared" si="34"/>
        <v>0.0016960999999999999</v>
      </c>
      <c r="AY126" s="71">
        <f t="shared" si="35"/>
        <v>0.0203532</v>
      </c>
      <c r="AZ126" s="71">
        <f t="shared" si="36"/>
        <v>0.554867</v>
      </c>
      <c r="BA126" s="71">
        <f t="shared" si="37"/>
        <v>0.002423</v>
      </c>
      <c r="BB126" s="71">
        <f t="shared" si="38"/>
        <v>0.002423</v>
      </c>
      <c r="BC126" s="71">
        <f t="shared" si="39"/>
        <v>0</v>
      </c>
      <c r="BD126" s="71">
        <f t="shared" si="40"/>
        <v>0</v>
      </c>
      <c r="BE126" s="71">
        <f t="shared" si="41"/>
        <v>0.0697824</v>
      </c>
      <c r="BF126" s="71">
        <f t="shared" si="42"/>
        <v>0.023018499999999997</v>
      </c>
      <c r="BG126" s="71">
        <f t="shared" si="43"/>
        <v>0.0041191</v>
      </c>
      <c r="BH126" s="71">
        <f t="shared" si="44"/>
        <v>0.009449699999999998</v>
      </c>
      <c r="BI126" s="71">
        <f t="shared" si="45"/>
        <v>0.0070266999999999994</v>
      </c>
      <c r="BJ126" s="71">
        <f t="shared" si="46"/>
        <v>0.8194585999999999</v>
      </c>
      <c r="BK126" s="71">
        <f t="shared" si="47"/>
        <v>0.7201156</v>
      </c>
      <c r="BL126" s="71">
        <f t="shared" si="48"/>
        <v>1.3544569999999998</v>
      </c>
      <c r="BM126" s="71">
        <f t="shared" si="49"/>
        <v>1.3745678999999997</v>
      </c>
      <c r="BN126" s="71">
        <f t="shared" si="50"/>
        <v>0.16016029999999998</v>
      </c>
      <c r="BO126" s="71">
        <f t="shared" si="51"/>
        <v>0.16500629999999997</v>
      </c>
    </row>
    <row r="127" spans="1:67" ht="12">
      <c r="A127" s="3">
        <v>13092</v>
      </c>
      <c r="B127" s="3">
        <v>2</v>
      </c>
      <c r="C127" s="3">
        <v>0</v>
      </c>
      <c r="D127" s="3">
        <v>0</v>
      </c>
      <c r="E127" s="3">
        <v>1</v>
      </c>
      <c r="F127" s="3">
        <v>0</v>
      </c>
      <c r="G127" s="3">
        <v>3</v>
      </c>
      <c r="H127" s="3">
        <v>30</v>
      </c>
      <c r="I127" s="3" t="s">
        <v>432</v>
      </c>
      <c r="J127" s="3">
        <v>30</v>
      </c>
      <c r="K127" s="3">
        <v>5</v>
      </c>
      <c r="L127" s="3">
        <v>2</v>
      </c>
      <c r="M127" s="3">
        <v>1</v>
      </c>
      <c r="N127" s="3">
        <v>2</v>
      </c>
      <c r="O127" s="3">
        <v>0</v>
      </c>
      <c r="P127" s="3">
        <v>0.000716</v>
      </c>
      <c r="Q127" s="9">
        <v>557.4</v>
      </c>
      <c r="R127" s="9">
        <v>0</v>
      </c>
      <c r="S127" s="7">
        <v>0</v>
      </c>
      <c r="T127" s="9">
        <v>9.6</v>
      </c>
      <c r="U127" s="9">
        <v>0</v>
      </c>
      <c r="V127" s="9">
        <v>206.5</v>
      </c>
      <c r="W127" s="9">
        <v>35</v>
      </c>
      <c r="X127" s="9">
        <v>0</v>
      </c>
      <c r="Y127" s="9">
        <v>127.5</v>
      </c>
      <c r="Z127" s="9">
        <v>373</v>
      </c>
      <c r="AA127" s="7">
        <v>1</v>
      </c>
      <c r="AB127" s="7">
        <f t="shared" si="26"/>
        <v>0</v>
      </c>
      <c r="AC127" s="9">
        <v>208.3</v>
      </c>
      <c r="AD127" s="9">
        <v>0</v>
      </c>
      <c r="AE127" s="9">
        <v>0</v>
      </c>
      <c r="AF127" s="9">
        <v>1.2</v>
      </c>
      <c r="AG127" s="9">
        <v>8.3</v>
      </c>
      <c r="AH127" s="9">
        <v>0</v>
      </c>
      <c r="AI127" s="9">
        <v>3.4</v>
      </c>
      <c r="AJ127" s="9">
        <v>809.3</v>
      </c>
      <c r="AK127" s="9">
        <v>624.9</v>
      </c>
      <c r="AL127" s="9">
        <v>1054.8</v>
      </c>
      <c r="AM127" s="9">
        <v>1182.3</v>
      </c>
      <c r="AN127" s="9">
        <v>251.1</v>
      </c>
      <c r="AO127" s="9">
        <v>251.9</v>
      </c>
      <c r="AP127" s="9"/>
      <c r="AQ127" s="71">
        <f t="shared" si="27"/>
        <v>0.39909839999999996</v>
      </c>
      <c r="AR127" s="71">
        <f t="shared" si="28"/>
        <v>0</v>
      </c>
      <c r="AS127" s="71">
        <f t="shared" si="29"/>
        <v>0</v>
      </c>
      <c r="AT127" s="71">
        <f t="shared" si="30"/>
        <v>0.0068736</v>
      </c>
      <c r="AU127" s="71">
        <f t="shared" si="31"/>
        <v>0</v>
      </c>
      <c r="AV127" s="71">
        <f t="shared" si="32"/>
        <v>0.14785399999999999</v>
      </c>
      <c r="AW127" s="71">
        <f t="shared" si="33"/>
        <v>0.02506</v>
      </c>
      <c r="AX127" s="71">
        <f t="shared" si="34"/>
        <v>0</v>
      </c>
      <c r="AY127" s="71">
        <f t="shared" si="35"/>
        <v>0.09129</v>
      </c>
      <c r="AZ127" s="71">
        <f t="shared" si="36"/>
        <v>0.26706799999999997</v>
      </c>
      <c r="BA127" s="71">
        <f t="shared" si="37"/>
        <v>0.000716</v>
      </c>
      <c r="BB127" s="71">
        <f t="shared" si="38"/>
        <v>0</v>
      </c>
      <c r="BC127" s="71">
        <f t="shared" si="39"/>
        <v>0.1491428</v>
      </c>
      <c r="BD127" s="71">
        <f t="shared" si="40"/>
        <v>0</v>
      </c>
      <c r="BE127" s="71">
        <f t="shared" si="41"/>
        <v>0</v>
      </c>
      <c r="BF127" s="71">
        <f t="shared" si="42"/>
        <v>0.0008592</v>
      </c>
      <c r="BG127" s="71">
        <f t="shared" si="43"/>
        <v>0.0059428</v>
      </c>
      <c r="BH127" s="71">
        <f t="shared" si="44"/>
        <v>0</v>
      </c>
      <c r="BI127" s="71">
        <f t="shared" si="45"/>
        <v>0.0024343999999999998</v>
      </c>
      <c r="BJ127" s="71">
        <f t="shared" si="46"/>
        <v>0.5794587999999999</v>
      </c>
      <c r="BK127" s="71">
        <f t="shared" si="47"/>
        <v>0.44742839999999995</v>
      </c>
      <c r="BL127" s="71">
        <f t="shared" si="48"/>
        <v>0.7552367999999999</v>
      </c>
      <c r="BM127" s="71">
        <f t="shared" si="49"/>
        <v>0.8465267999999999</v>
      </c>
      <c r="BN127" s="71">
        <f t="shared" si="50"/>
        <v>0.1797876</v>
      </c>
      <c r="BO127" s="71">
        <f t="shared" si="51"/>
        <v>0.1803604</v>
      </c>
    </row>
    <row r="128" spans="1:67" ht="12">
      <c r="A128" s="3">
        <v>13093</v>
      </c>
      <c r="B128" s="3">
        <v>9</v>
      </c>
      <c r="C128" s="3">
        <v>0</v>
      </c>
      <c r="D128" s="3">
        <v>1</v>
      </c>
      <c r="E128" s="3">
        <v>1</v>
      </c>
      <c r="F128" s="3">
        <v>0</v>
      </c>
      <c r="G128" s="3">
        <v>3</v>
      </c>
      <c r="H128" s="3">
        <v>40</v>
      </c>
      <c r="I128" s="3" t="s">
        <v>695</v>
      </c>
      <c r="J128" s="3">
        <v>83</v>
      </c>
      <c r="K128" s="3">
        <v>1</v>
      </c>
      <c r="L128" s="3">
        <v>2</v>
      </c>
      <c r="M128" s="3">
        <v>2</v>
      </c>
      <c r="N128" s="3">
        <v>2</v>
      </c>
      <c r="O128" s="3">
        <v>0</v>
      </c>
      <c r="P128" s="3">
        <v>0.000716</v>
      </c>
      <c r="Q128" s="9">
        <v>3.1</v>
      </c>
      <c r="R128" s="9">
        <v>0</v>
      </c>
      <c r="S128" s="7">
        <v>0</v>
      </c>
      <c r="T128" s="9">
        <v>23.8</v>
      </c>
      <c r="U128" s="9">
        <v>0</v>
      </c>
      <c r="V128" s="9">
        <v>0</v>
      </c>
      <c r="W128" s="9">
        <v>3.2</v>
      </c>
      <c r="X128" s="9">
        <v>0</v>
      </c>
      <c r="Y128" s="9">
        <v>0</v>
      </c>
      <c r="Z128" s="9">
        <v>59.3</v>
      </c>
      <c r="AA128" s="7">
        <v>1</v>
      </c>
      <c r="AB128" s="7">
        <f t="shared" si="26"/>
        <v>1</v>
      </c>
      <c r="AC128" s="9">
        <v>3.1</v>
      </c>
      <c r="AD128" s="9">
        <v>0</v>
      </c>
      <c r="AE128" s="9">
        <v>18.9</v>
      </c>
      <c r="AF128" s="9">
        <v>4.4</v>
      </c>
      <c r="AG128" s="9">
        <v>0</v>
      </c>
      <c r="AH128" s="9">
        <v>0</v>
      </c>
      <c r="AI128" s="9">
        <v>0.8</v>
      </c>
      <c r="AJ128" s="9">
        <v>30.2</v>
      </c>
      <c r="AK128" s="9">
        <v>86.6</v>
      </c>
      <c r="AL128" s="9">
        <v>89.6</v>
      </c>
      <c r="AM128" s="9">
        <v>89.7</v>
      </c>
      <c r="AN128" s="9">
        <v>27</v>
      </c>
      <c r="AO128" s="9">
        <v>27.1</v>
      </c>
      <c r="AP128" s="9"/>
      <c r="AQ128" s="71">
        <f t="shared" si="27"/>
        <v>0.0022196</v>
      </c>
      <c r="AR128" s="71">
        <f t="shared" si="28"/>
        <v>0</v>
      </c>
      <c r="AS128" s="71">
        <f t="shared" si="29"/>
        <v>0</v>
      </c>
      <c r="AT128" s="71">
        <f t="shared" si="30"/>
        <v>0.0170408</v>
      </c>
      <c r="AU128" s="71">
        <f t="shared" si="31"/>
        <v>0</v>
      </c>
      <c r="AV128" s="71">
        <f t="shared" si="32"/>
        <v>0</v>
      </c>
      <c r="AW128" s="71">
        <f t="shared" si="33"/>
        <v>0.0022911999999999997</v>
      </c>
      <c r="AX128" s="71">
        <f t="shared" si="34"/>
        <v>0</v>
      </c>
      <c r="AY128" s="71">
        <f t="shared" si="35"/>
        <v>0</v>
      </c>
      <c r="AZ128" s="71">
        <f t="shared" si="36"/>
        <v>0.0424588</v>
      </c>
      <c r="BA128" s="71">
        <f t="shared" si="37"/>
        <v>0.000716</v>
      </c>
      <c r="BB128" s="71">
        <f t="shared" si="38"/>
        <v>0.000716</v>
      </c>
      <c r="BC128" s="71">
        <f t="shared" si="39"/>
        <v>0.0022196</v>
      </c>
      <c r="BD128" s="71">
        <f t="shared" si="40"/>
        <v>0</v>
      </c>
      <c r="BE128" s="71">
        <f t="shared" si="41"/>
        <v>0.013532399999999998</v>
      </c>
      <c r="BF128" s="71">
        <f t="shared" si="42"/>
        <v>0.0031504</v>
      </c>
      <c r="BG128" s="71">
        <f t="shared" si="43"/>
        <v>0</v>
      </c>
      <c r="BH128" s="71">
        <f t="shared" si="44"/>
        <v>0</v>
      </c>
      <c r="BI128" s="71">
        <f t="shared" si="45"/>
        <v>0.0005727999999999999</v>
      </c>
      <c r="BJ128" s="71">
        <f t="shared" si="46"/>
        <v>0.0216232</v>
      </c>
      <c r="BK128" s="71">
        <f t="shared" si="47"/>
        <v>0.062005599999999994</v>
      </c>
      <c r="BL128" s="71">
        <f t="shared" si="48"/>
        <v>0.06415359999999999</v>
      </c>
      <c r="BM128" s="71">
        <f t="shared" si="49"/>
        <v>0.0642252</v>
      </c>
      <c r="BN128" s="71">
        <f t="shared" si="50"/>
        <v>0.019332</v>
      </c>
      <c r="BO128" s="71">
        <f t="shared" si="51"/>
        <v>0.0194036</v>
      </c>
    </row>
    <row r="129" spans="1:67" ht="12">
      <c r="A129" s="3">
        <v>13094</v>
      </c>
      <c r="B129" s="3">
        <v>1</v>
      </c>
      <c r="C129" s="3">
        <v>1</v>
      </c>
      <c r="D129" s="3">
        <v>0</v>
      </c>
      <c r="E129" s="3">
        <v>1</v>
      </c>
      <c r="F129" s="3">
        <v>0</v>
      </c>
      <c r="G129" s="3">
        <v>2</v>
      </c>
      <c r="H129" s="3">
        <v>84</v>
      </c>
      <c r="I129" s="3" t="s">
        <v>351</v>
      </c>
      <c r="J129" s="3">
        <v>75</v>
      </c>
      <c r="K129" s="3">
        <v>1</v>
      </c>
      <c r="L129" s="3">
        <v>2</v>
      </c>
      <c r="M129" s="3">
        <v>2</v>
      </c>
      <c r="N129" s="3">
        <v>2</v>
      </c>
      <c r="O129" s="3">
        <v>0</v>
      </c>
      <c r="P129" s="3">
        <v>0.002423</v>
      </c>
      <c r="Q129" s="9">
        <v>61</v>
      </c>
      <c r="R129" s="9">
        <v>0</v>
      </c>
      <c r="S129" s="7">
        <v>0</v>
      </c>
      <c r="T129" s="9">
        <v>22</v>
      </c>
      <c r="U129" s="9">
        <v>0</v>
      </c>
      <c r="V129" s="9">
        <v>2.8</v>
      </c>
      <c r="W129" s="9">
        <v>36.5</v>
      </c>
      <c r="X129" s="9">
        <v>0</v>
      </c>
      <c r="Y129" s="9">
        <v>20.9</v>
      </c>
      <c r="Z129" s="9">
        <v>5.8</v>
      </c>
      <c r="AA129" s="7">
        <v>1</v>
      </c>
      <c r="AB129" s="7">
        <f t="shared" si="26"/>
        <v>0</v>
      </c>
      <c r="AC129" s="9">
        <v>0</v>
      </c>
      <c r="AD129" s="9">
        <v>0</v>
      </c>
      <c r="AE129" s="9">
        <v>0</v>
      </c>
      <c r="AF129" s="9">
        <v>0.2</v>
      </c>
      <c r="AG129" s="9">
        <v>18.2</v>
      </c>
      <c r="AH129" s="9">
        <v>0</v>
      </c>
      <c r="AI129" s="9">
        <v>6.7</v>
      </c>
      <c r="AJ129" s="9">
        <v>122.4</v>
      </c>
      <c r="AK129" s="9">
        <v>67.2</v>
      </c>
      <c r="AL129" s="9">
        <v>107.4</v>
      </c>
      <c r="AM129" s="9">
        <v>128.2</v>
      </c>
      <c r="AN129" s="9">
        <v>61.3</v>
      </c>
      <c r="AO129" s="9">
        <v>61.4</v>
      </c>
      <c r="AP129" s="9"/>
      <c r="AQ129" s="71">
        <f t="shared" si="27"/>
        <v>0.147803</v>
      </c>
      <c r="AR129" s="71">
        <f t="shared" si="28"/>
        <v>0</v>
      </c>
      <c r="AS129" s="71">
        <f t="shared" si="29"/>
        <v>0</v>
      </c>
      <c r="AT129" s="71">
        <f t="shared" si="30"/>
        <v>0.05330599999999999</v>
      </c>
      <c r="AU129" s="71">
        <f t="shared" si="31"/>
        <v>0</v>
      </c>
      <c r="AV129" s="71">
        <f t="shared" si="32"/>
        <v>0.0067843999999999995</v>
      </c>
      <c r="AW129" s="71">
        <f t="shared" si="33"/>
        <v>0.08843949999999999</v>
      </c>
      <c r="AX129" s="71">
        <f t="shared" si="34"/>
        <v>0</v>
      </c>
      <c r="AY129" s="71">
        <f t="shared" si="35"/>
        <v>0.05064069999999999</v>
      </c>
      <c r="AZ129" s="71">
        <f t="shared" si="36"/>
        <v>0.014053399999999999</v>
      </c>
      <c r="BA129" s="71">
        <f t="shared" si="37"/>
        <v>0.002423</v>
      </c>
      <c r="BB129" s="71">
        <f t="shared" si="38"/>
        <v>0</v>
      </c>
      <c r="BC129" s="71">
        <f t="shared" si="39"/>
        <v>0</v>
      </c>
      <c r="BD129" s="71">
        <f t="shared" si="40"/>
        <v>0</v>
      </c>
      <c r="BE129" s="71">
        <f t="shared" si="41"/>
        <v>0</v>
      </c>
      <c r="BF129" s="71">
        <f t="shared" si="42"/>
        <v>0.00048459999999999996</v>
      </c>
      <c r="BG129" s="71">
        <f t="shared" si="43"/>
        <v>0.044098599999999995</v>
      </c>
      <c r="BH129" s="71">
        <f t="shared" si="44"/>
        <v>0</v>
      </c>
      <c r="BI129" s="71">
        <f t="shared" si="45"/>
        <v>0.016234099999999998</v>
      </c>
      <c r="BJ129" s="71">
        <f t="shared" si="46"/>
        <v>0.2965752</v>
      </c>
      <c r="BK129" s="71">
        <f t="shared" si="47"/>
        <v>0.1628256</v>
      </c>
      <c r="BL129" s="71">
        <f t="shared" si="48"/>
        <v>0.26023019999999997</v>
      </c>
      <c r="BM129" s="71">
        <f t="shared" si="49"/>
        <v>0.3106285999999999</v>
      </c>
      <c r="BN129" s="71">
        <f t="shared" si="50"/>
        <v>0.1485299</v>
      </c>
      <c r="BO129" s="71">
        <f t="shared" si="51"/>
        <v>0.1487722</v>
      </c>
    </row>
    <row r="130" spans="1:67" ht="12">
      <c r="A130" s="3">
        <v>13095</v>
      </c>
      <c r="B130" s="3">
        <v>9</v>
      </c>
      <c r="C130" s="3">
        <v>0</v>
      </c>
      <c r="D130" s="3">
        <v>1</v>
      </c>
      <c r="E130" s="3">
        <v>1</v>
      </c>
      <c r="F130" s="3">
        <v>0</v>
      </c>
      <c r="G130" s="3">
        <v>3</v>
      </c>
      <c r="H130" s="3">
        <v>90</v>
      </c>
      <c r="I130" s="3" t="s">
        <v>457</v>
      </c>
      <c r="J130" s="3">
        <v>99</v>
      </c>
      <c r="K130" s="3">
        <v>1</v>
      </c>
      <c r="L130" s="3">
        <v>2</v>
      </c>
      <c r="M130" s="3">
        <v>2</v>
      </c>
      <c r="N130" s="3">
        <v>2</v>
      </c>
      <c r="O130" s="3">
        <v>0</v>
      </c>
      <c r="P130" s="3">
        <v>0.000716</v>
      </c>
      <c r="Q130" s="9">
        <v>3.7</v>
      </c>
      <c r="R130" s="9">
        <v>0</v>
      </c>
      <c r="S130" s="7">
        <v>0</v>
      </c>
      <c r="T130" s="9">
        <v>14.6</v>
      </c>
      <c r="U130" s="9">
        <v>0</v>
      </c>
      <c r="V130" s="9">
        <v>0</v>
      </c>
      <c r="W130" s="9">
        <v>5.5</v>
      </c>
      <c r="X130" s="9">
        <v>0</v>
      </c>
      <c r="Y130" s="9">
        <v>0</v>
      </c>
      <c r="Z130" s="9">
        <v>58.7</v>
      </c>
      <c r="AA130" s="7">
        <v>1</v>
      </c>
      <c r="AB130" s="7">
        <f t="shared" si="26"/>
        <v>1</v>
      </c>
      <c r="AC130" s="9">
        <v>0</v>
      </c>
      <c r="AD130" s="9">
        <v>0</v>
      </c>
      <c r="AE130" s="9">
        <v>14.6</v>
      </c>
      <c r="AF130" s="9">
        <v>0</v>
      </c>
      <c r="AG130" s="9">
        <v>0</v>
      </c>
      <c r="AH130" s="9">
        <v>0</v>
      </c>
      <c r="AI130" s="9">
        <v>0</v>
      </c>
      <c r="AJ130" s="9">
        <v>23.9</v>
      </c>
      <c r="AK130" s="9">
        <v>79</v>
      </c>
      <c r="AL130" s="9">
        <v>82.7</v>
      </c>
      <c r="AM130" s="9">
        <v>82.7</v>
      </c>
      <c r="AN130" s="9">
        <v>20.1</v>
      </c>
      <c r="AO130" s="9">
        <v>20.2</v>
      </c>
      <c r="AP130" s="9"/>
      <c r="AQ130" s="71">
        <f t="shared" si="27"/>
        <v>0.0026492</v>
      </c>
      <c r="AR130" s="71">
        <f t="shared" si="28"/>
        <v>0</v>
      </c>
      <c r="AS130" s="71">
        <f t="shared" si="29"/>
        <v>0</v>
      </c>
      <c r="AT130" s="71">
        <f t="shared" si="30"/>
        <v>0.010453599999999999</v>
      </c>
      <c r="AU130" s="71">
        <f t="shared" si="31"/>
        <v>0</v>
      </c>
      <c r="AV130" s="71">
        <f t="shared" si="32"/>
        <v>0</v>
      </c>
      <c r="AW130" s="71">
        <f t="shared" si="33"/>
        <v>0.003938</v>
      </c>
      <c r="AX130" s="71">
        <f t="shared" si="34"/>
        <v>0</v>
      </c>
      <c r="AY130" s="71">
        <f t="shared" si="35"/>
        <v>0</v>
      </c>
      <c r="AZ130" s="71">
        <f t="shared" si="36"/>
        <v>0.042029199999999996</v>
      </c>
      <c r="BA130" s="71">
        <f t="shared" si="37"/>
        <v>0.000716</v>
      </c>
      <c r="BB130" s="71">
        <f t="shared" si="38"/>
        <v>0.000716</v>
      </c>
      <c r="BC130" s="71">
        <f t="shared" si="39"/>
        <v>0</v>
      </c>
      <c r="BD130" s="71">
        <f t="shared" si="40"/>
        <v>0</v>
      </c>
      <c r="BE130" s="71">
        <f t="shared" si="41"/>
        <v>0.010453599999999999</v>
      </c>
      <c r="BF130" s="71">
        <f t="shared" si="42"/>
        <v>0</v>
      </c>
      <c r="BG130" s="71">
        <f t="shared" si="43"/>
        <v>0</v>
      </c>
      <c r="BH130" s="71">
        <f t="shared" si="44"/>
        <v>0</v>
      </c>
      <c r="BI130" s="71">
        <f t="shared" si="45"/>
        <v>0</v>
      </c>
      <c r="BJ130" s="71">
        <f t="shared" si="46"/>
        <v>0.017112399999999996</v>
      </c>
      <c r="BK130" s="71">
        <f t="shared" si="47"/>
        <v>0.056563999999999996</v>
      </c>
      <c r="BL130" s="71">
        <f t="shared" si="48"/>
        <v>0.0592132</v>
      </c>
      <c r="BM130" s="71">
        <f t="shared" si="49"/>
        <v>0.0592132</v>
      </c>
      <c r="BN130" s="71">
        <f t="shared" si="50"/>
        <v>0.0143916</v>
      </c>
      <c r="BO130" s="71">
        <f t="shared" si="51"/>
        <v>0.014463199999999999</v>
      </c>
    </row>
    <row r="131" spans="1:67" ht="12">
      <c r="A131" s="3">
        <v>13096</v>
      </c>
      <c r="B131" s="3">
        <v>1</v>
      </c>
      <c r="C131" s="3">
        <v>1</v>
      </c>
      <c r="D131" s="3">
        <v>0</v>
      </c>
      <c r="E131" s="3">
        <v>1</v>
      </c>
      <c r="F131" s="3">
        <v>0</v>
      </c>
      <c r="G131" s="3">
        <v>2</v>
      </c>
      <c r="H131" s="3">
        <v>52</v>
      </c>
      <c r="I131" s="3" t="s">
        <v>642</v>
      </c>
      <c r="J131" s="3">
        <v>94</v>
      </c>
      <c r="K131" s="3">
        <v>5</v>
      </c>
      <c r="L131" s="3">
        <v>2</v>
      </c>
      <c r="M131" s="3">
        <v>2</v>
      </c>
      <c r="N131" s="3">
        <v>1</v>
      </c>
      <c r="O131" s="3">
        <v>0</v>
      </c>
      <c r="P131" s="3">
        <v>0.002423</v>
      </c>
      <c r="Q131" s="9">
        <v>0</v>
      </c>
      <c r="R131" s="9">
        <v>0</v>
      </c>
      <c r="S131" s="7">
        <v>0</v>
      </c>
      <c r="T131" s="9">
        <v>0</v>
      </c>
      <c r="U131" s="9">
        <v>0</v>
      </c>
      <c r="V131" s="9">
        <v>0</v>
      </c>
      <c r="W131" s="9">
        <v>23.9</v>
      </c>
      <c r="X131" s="9">
        <v>0</v>
      </c>
      <c r="Y131" s="9">
        <v>0</v>
      </c>
      <c r="Z131" s="9">
        <v>0</v>
      </c>
      <c r="AA131" s="7">
        <v>0</v>
      </c>
      <c r="AB131" s="7">
        <f t="shared" si="26"/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23.9</v>
      </c>
      <c r="AK131" s="9">
        <v>23.9</v>
      </c>
      <c r="AL131" s="9">
        <v>23.9</v>
      </c>
      <c r="AM131" s="9">
        <v>23.9</v>
      </c>
      <c r="AN131" s="9">
        <v>23.9</v>
      </c>
      <c r="AO131" s="9">
        <v>23.9</v>
      </c>
      <c r="AP131" s="9"/>
      <c r="AQ131" s="71">
        <f t="shared" si="27"/>
        <v>0</v>
      </c>
      <c r="AR131" s="71">
        <f t="shared" si="28"/>
        <v>0</v>
      </c>
      <c r="AS131" s="71">
        <f t="shared" si="29"/>
        <v>0</v>
      </c>
      <c r="AT131" s="71">
        <f t="shared" si="30"/>
        <v>0</v>
      </c>
      <c r="AU131" s="71">
        <f t="shared" si="31"/>
        <v>0</v>
      </c>
      <c r="AV131" s="71">
        <f t="shared" si="32"/>
        <v>0</v>
      </c>
      <c r="AW131" s="71">
        <f t="shared" si="33"/>
        <v>0.057909699999999995</v>
      </c>
      <c r="AX131" s="71">
        <f t="shared" si="34"/>
        <v>0</v>
      </c>
      <c r="AY131" s="71">
        <f t="shared" si="35"/>
        <v>0</v>
      </c>
      <c r="AZ131" s="71">
        <f t="shared" si="36"/>
        <v>0</v>
      </c>
      <c r="BA131" s="71">
        <f t="shared" si="37"/>
        <v>0</v>
      </c>
      <c r="BB131" s="71">
        <f t="shared" si="38"/>
        <v>0</v>
      </c>
      <c r="BC131" s="71">
        <f t="shared" si="39"/>
        <v>0</v>
      </c>
      <c r="BD131" s="71">
        <f t="shared" si="40"/>
        <v>0</v>
      </c>
      <c r="BE131" s="71">
        <f t="shared" si="41"/>
        <v>0</v>
      </c>
      <c r="BF131" s="71">
        <f t="shared" si="42"/>
        <v>0</v>
      </c>
      <c r="BG131" s="71">
        <f t="shared" si="43"/>
        <v>0</v>
      </c>
      <c r="BH131" s="71">
        <f t="shared" si="44"/>
        <v>0</v>
      </c>
      <c r="BI131" s="71">
        <f t="shared" si="45"/>
        <v>0</v>
      </c>
      <c r="BJ131" s="71">
        <f t="shared" si="46"/>
        <v>0.057909699999999995</v>
      </c>
      <c r="BK131" s="71">
        <f t="shared" si="47"/>
        <v>0.057909699999999995</v>
      </c>
      <c r="BL131" s="71">
        <f t="shared" si="48"/>
        <v>0.057909699999999995</v>
      </c>
      <c r="BM131" s="71">
        <f t="shared" si="49"/>
        <v>0.057909699999999995</v>
      </c>
      <c r="BN131" s="71">
        <f t="shared" si="50"/>
        <v>0.057909699999999995</v>
      </c>
      <c r="BO131" s="71">
        <f t="shared" si="51"/>
        <v>0.057909699999999995</v>
      </c>
    </row>
    <row r="132" spans="1:67" ht="12">
      <c r="A132" s="3">
        <v>13097</v>
      </c>
      <c r="B132" s="3">
        <v>9</v>
      </c>
      <c r="C132" s="3">
        <v>0</v>
      </c>
      <c r="D132" s="3">
        <v>1</v>
      </c>
      <c r="E132" s="3">
        <v>1</v>
      </c>
      <c r="F132" s="3">
        <v>0</v>
      </c>
      <c r="G132" s="3">
        <v>3</v>
      </c>
      <c r="H132" s="3">
        <v>40</v>
      </c>
      <c r="I132" s="3" t="s">
        <v>695</v>
      </c>
      <c r="J132" s="3">
        <v>83</v>
      </c>
      <c r="K132" s="3">
        <v>1</v>
      </c>
      <c r="L132" s="3">
        <v>2</v>
      </c>
      <c r="M132" s="3">
        <v>2</v>
      </c>
      <c r="N132" s="3">
        <v>2</v>
      </c>
      <c r="O132" s="3">
        <v>0</v>
      </c>
      <c r="P132" s="3">
        <v>0.000716</v>
      </c>
      <c r="Q132" s="9">
        <v>3.9</v>
      </c>
      <c r="R132" s="9">
        <v>0</v>
      </c>
      <c r="S132" s="7">
        <v>0</v>
      </c>
      <c r="T132" s="9">
        <v>5.3</v>
      </c>
      <c r="U132" s="9">
        <v>6.5</v>
      </c>
      <c r="V132" s="9">
        <v>0</v>
      </c>
      <c r="W132" s="9">
        <v>4.7</v>
      </c>
      <c r="X132" s="9">
        <v>0</v>
      </c>
      <c r="Y132" s="9">
        <v>0</v>
      </c>
      <c r="Z132" s="9">
        <v>31.7</v>
      </c>
      <c r="AA132" s="7">
        <v>1</v>
      </c>
      <c r="AB132" s="7">
        <f t="shared" si="26"/>
        <v>1</v>
      </c>
      <c r="AC132" s="9">
        <v>0</v>
      </c>
      <c r="AD132" s="9">
        <v>0</v>
      </c>
      <c r="AE132" s="9">
        <v>2.6</v>
      </c>
      <c r="AF132" s="9">
        <v>2.4</v>
      </c>
      <c r="AG132" s="9">
        <v>0</v>
      </c>
      <c r="AH132" s="9">
        <v>5.2</v>
      </c>
      <c r="AI132" s="9">
        <v>2.8</v>
      </c>
      <c r="AJ132" s="9">
        <v>21.2</v>
      </c>
      <c r="AK132" s="9">
        <v>48.9</v>
      </c>
      <c r="AL132" s="9">
        <v>53</v>
      </c>
      <c r="AM132" s="9">
        <v>52.8</v>
      </c>
      <c r="AN132" s="9">
        <v>16.5</v>
      </c>
      <c r="AO132" s="9">
        <v>17.3</v>
      </c>
      <c r="AP132" s="9"/>
      <c r="AQ132" s="71">
        <f t="shared" si="27"/>
        <v>0.0027923999999999996</v>
      </c>
      <c r="AR132" s="71">
        <f t="shared" si="28"/>
        <v>0</v>
      </c>
      <c r="AS132" s="71">
        <f t="shared" si="29"/>
        <v>0</v>
      </c>
      <c r="AT132" s="71">
        <f t="shared" si="30"/>
        <v>0.0037947999999999996</v>
      </c>
      <c r="AU132" s="71">
        <f t="shared" si="31"/>
        <v>0.004653999999999999</v>
      </c>
      <c r="AV132" s="71">
        <f t="shared" si="32"/>
        <v>0</v>
      </c>
      <c r="AW132" s="71">
        <f t="shared" si="33"/>
        <v>0.0033652</v>
      </c>
      <c r="AX132" s="71">
        <f t="shared" si="34"/>
        <v>0</v>
      </c>
      <c r="AY132" s="71">
        <f t="shared" si="35"/>
        <v>0</v>
      </c>
      <c r="AZ132" s="71">
        <f t="shared" si="36"/>
        <v>0.022697199999999997</v>
      </c>
      <c r="BA132" s="71">
        <f t="shared" si="37"/>
        <v>0.000716</v>
      </c>
      <c r="BB132" s="71">
        <f t="shared" si="38"/>
        <v>0.000716</v>
      </c>
      <c r="BC132" s="71">
        <f t="shared" si="39"/>
        <v>0</v>
      </c>
      <c r="BD132" s="71">
        <f t="shared" si="40"/>
        <v>0</v>
      </c>
      <c r="BE132" s="71">
        <f t="shared" si="41"/>
        <v>0.0018616</v>
      </c>
      <c r="BF132" s="71">
        <f t="shared" si="42"/>
        <v>0.0017184</v>
      </c>
      <c r="BG132" s="71">
        <f t="shared" si="43"/>
        <v>0</v>
      </c>
      <c r="BH132" s="71">
        <f t="shared" si="44"/>
        <v>0.0037232</v>
      </c>
      <c r="BI132" s="71">
        <f t="shared" si="45"/>
        <v>0.0020047999999999997</v>
      </c>
      <c r="BJ132" s="71">
        <f t="shared" si="46"/>
        <v>0.015179199999999999</v>
      </c>
      <c r="BK132" s="71">
        <f t="shared" si="47"/>
        <v>0.0350124</v>
      </c>
      <c r="BL132" s="71">
        <f t="shared" si="48"/>
        <v>0.037947999999999996</v>
      </c>
      <c r="BM132" s="71">
        <f t="shared" si="49"/>
        <v>0.03780479999999999</v>
      </c>
      <c r="BN132" s="71">
        <f t="shared" si="50"/>
        <v>0.011814</v>
      </c>
      <c r="BO132" s="71">
        <f t="shared" si="51"/>
        <v>0.0123868</v>
      </c>
    </row>
    <row r="133" spans="1:67" ht="12">
      <c r="A133" s="3">
        <v>13098</v>
      </c>
      <c r="B133" s="3">
        <v>9</v>
      </c>
      <c r="C133" s="3">
        <v>0</v>
      </c>
      <c r="D133" s="3">
        <v>1</v>
      </c>
      <c r="E133" s="3">
        <v>1</v>
      </c>
      <c r="F133" s="3">
        <v>0</v>
      </c>
      <c r="G133" s="3">
        <v>4</v>
      </c>
      <c r="H133" s="3">
        <v>64</v>
      </c>
      <c r="I133" s="3" t="s">
        <v>821</v>
      </c>
      <c r="J133" s="3">
        <v>70</v>
      </c>
      <c r="K133" s="3">
        <v>1</v>
      </c>
      <c r="L133" s="3">
        <v>2</v>
      </c>
      <c r="M133" s="3">
        <v>1</v>
      </c>
      <c r="N133" s="3">
        <v>2</v>
      </c>
      <c r="O133" s="3">
        <v>0</v>
      </c>
      <c r="P133" s="3">
        <v>0.001407</v>
      </c>
      <c r="Q133" s="9">
        <v>6.9</v>
      </c>
      <c r="R133" s="9">
        <v>0</v>
      </c>
      <c r="S133" s="7">
        <v>0</v>
      </c>
      <c r="T133" s="9">
        <v>3.6</v>
      </c>
      <c r="U133" s="9">
        <v>0</v>
      </c>
      <c r="V133" s="9">
        <v>0</v>
      </c>
      <c r="W133" s="9">
        <v>4.6</v>
      </c>
      <c r="X133" s="9">
        <v>0</v>
      </c>
      <c r="Y133" s="9">
        <v>1.2</v>
      </c>
      <c r="Z133" s="9">
        <v>79.3</v>
      </c>
      <c r="AA133" s="7">
        <v>1</v>
      </c>
      <c r="AB133" s="7">
        <f t="shared" si="26"/>
        <v>1</v>
      </c>
      <c r="AC133" s="9">
        <v>2.1</v>
      </c>
      <c r="AD133" s="9">
        <v>3.7</v>
      </c>
      <c r="AE133" s="9">
        <v>0</v>
      </c>
      <c r="AF133" s="9">
        <v>3.6</v>
      </c>
      <c r="AG133" s="9">
        <v>0</v>
      </c>
      <c r="AH133" s="9">
        <v>0</v>
      </c>
      <c r="AI133" s="9">
        <v>4.2</v>
      </c>
      <c r="AJ133" s="9">
        <v>18.7</v>
      </c>
      <c r="AK133" s="9">
        <v>91.2</v>
      </c>
      <c r="AL133" s="9">
        <v>96.8</v>
      </c>
      <c r="AM133" s="9">
        <v>98.1</v>
      </c>
      <c r="AN133" s="9">
        <v>8.2</v>
      </c>
      <c r="AO133" s="9">
        <v>11.8</v>
      </c>
      <c r="AP133" s="9"/>
      <c r="AQ133" s="71">
        <f t="shared" si="27"/>
        <v>0.009708300000000001</v>
      </c>
      <c r="AR133" s="71">
        <f t="shared" si="28"/>
        <v>0</v>
      </c>
      <c r="AS133" s="71">
        <f t="shared" si="29"/>
        <v>0</v>
      </c>
      <c r="AT133" s="71">
        <f t="shared" si="30"/>
        <v>0.005065200000000001</v>
      </c>
      <c r="AU133" s="71">
        <f t="shared" si="31"/>
        <v>0</v>
      </c>
      <c r="AV133" s="71">
        <f t="shared" si="32"/>
        <v>0</v>
      </c>
      <c r="AW133" s="71">
        <f t="shared" si="33"/>
        <v>0.0064722</v>
      </c>
      <c r="AX133" s="71">
        <f t="shared" si="34"/>
        <v>0</v>
      </c>
      <c r="AY133" s="71">
        <f t="shared" si="35"/>
        <v>0.0016884</v>
      </c>
      <c r="AZ133" s="71">
        <f t="shared" si="36"/>
        <v>0.1115751</v>
      </c>
      <c r="BA133" s="71">
        <f t="shared" si="37"/>
        <v>0.001407</v>
      </c>
      <c r="BB133" s="71">
        <f t="shared" si="38"/>
        <v>0.001407</v>
      </c>
      <c r="BC133" s="71">
        <f t="shared" si="39"/>
        <v>0.0029547</v>
      </c>
      <c r="BD133" s="71">
        <f t="shared" si="40"/>
        <v>0.0052059</v>
      </c>
      <c r="BE133" s="71">
        <f t="shared" si="41"/>
        <v>0</v>
      </c>
      <c r="BF133" s="71">
        <f t="shared" si="42"/>
        <v>0.005065200000000001</v>
      </c>
      <c r="BG133" s="71">
        <f t="shared" si="43"/>
        <v>0</v>
      </c>
      <c r="BH133" s="71">
        <f t="shared" si="44"/>
        <v>0</v>
      </c>
      <c r="BI133" s="71">
        <f t="shared" si="45"/>
        <v>0.0059094</v>
      </c>
      <c r="BJ133" s="71">
        <f t="shared" si="46"/>
        <v>0.026310899999999998</v>
      </c>
      <c r="BK133" s="71">
        <f t="shared" si="47"/>
        <v>0.1283184</v>
      </c>
      <c r="BL133" s="71">
        <f t="shared" si="48"/>
        <v>0.1361976</v>
      </c>
      <c r="BM133" s="71">
        <f t="shared" si="49"/>
        <v>0.1380267</v>
      </c>
      <c r="BN133" s="71">
        <f t="shared" si="50"/>
        <v>0.0115374</v>
      </c>
      <c r="BO133" s="71">
        <f t="shared" si="51"/>
        <v>0.016602600000000002</v>
      </c>
    </row>
    <row r="134" spans="1:67" ht="12">
      <c r="A134" s="3">
        <v>13099</v>
      </c>
      <c r="B134" s="3">
        <v>9</v>
      </c>
      <c r="C134" s="3">
        <v>0</v>
      </c>
      <c r="D134" s="3">
        <v>1</v>
      </c>
      <c r="E134" s="3">
        <v>1</v>
      </c>
      <c r="F134" s="3">
        <v>0</v>
      </c>
      <c r="G134" s="3">
        <v>2</v>
      </c>
      <c r="H134" s="3">
        <v>48</v>
      </c>
      <c r="I134" s="3" t="s">
        <v>429</v>
      </c>
      <c r="J134" s="3">
        <v>82</v>
      </c>
      <c r="K134" s="3">
        <v>1</v>
      </c>
      <c r="L134" s="3">
        <v>2</v>
      </c>
      <c r="M134" s="3">
        <v>1</v>
      </c>
      <c r="N134" s="3">
        <v>2</v>
      </c>
      <c r="O134" s="3">
        <v>0</v>
      </c>
      <c r="P134" s="3">
        <v>0.002423</v>
      </c>
      <c r="Q134" s="9">
        <v>49.4</v>
      </c>
      <c r="R134" s="9">
        <v>29.3</v>
      </c>
      <c r="S134" s="7">
        <v>1</v>
      </c>
      <c r="T134" s="9">
        <v>107.3</v>
      </c>
      <c r="U134" s="9">
        <v>40.6</v>
      </c>
      <c r="V134" s="9">
        <v>0</v>
      </c>
      <c r="W134" s="9">
        <v>74.6</v>
      </c>
      <c r="X134" s="9">
        <v>0</v>
      </c>
      <c r="Y134" s="9">
        <v>1274.9</v>
      </c>
      <c r="Z134" s="9">
        <v>1445.8</v>
      </c>
      <c r="AA134" s="7">
        <v>1</v>
      </c>
      <c r="AB134" s="7">
        <f t="shared" si="26"/>
        <v>1</v>
      </c>
      <c r="AC134" s="9">
        <v>27.4</v>
      </c>
      <c r="AD134" s="9">
        <v>0</v>
      </c>
      <c r="AE134" s="9">
        <v>88.9</v>
      </c>
      <c r="AF134" s="9">
        <v>15.1</v>
      </c>
      <c r="AG134" s="9">
        <v>0.5</v>
      </c>
      <c r="AH134" s="9">
        <v>39.3</v>
      </c>
      <c r="AI134" s="9">
        <v>0.7</v>
      </c>
      <c r="AJ134" s="9">
        <v>301.4</v>
      </c>
      <c r="AK134" s="9">
        <v>1697.9</v>
      </c>
      <c r="AL134" s="9">
        <v>472.3</v>
      </c>
      <c r="AM134" s="9">
        <v>1747.3</v>
      </c>
      <c r="AN134" s="9">
        <v>251.8</v>
      </c>
      <c r="AO134" s="9">
        <v>252</v>
      </c>
      <c r="AP134" s="9"/>
      <c r="AQ134" s="71">
        <f t="shared" si="27"/>
        <v>0.11969619999999999</v>
      </c>
      <c r="AR134" s="71">
        <f t="shared" si="28"/>
        <v>0.0709939</v>
      </c>
      <c r="AS134" s="71">
        <f t="shared" si="29"/>
        <v>0.002423</v>
      </c>
      <c r="AT134" s="71">
        <f t="shared" si="30"/>
        <v>0.2599879</v>
      </c>
      <c r="AU134" s="71">
        <f t="shared" si="31"/>
        <v>0.0983738</v>
      </c>
      <c r="AV134" s="71">
        <f t="shared" si="32"/>
        <v>0</v>
      </c>
      <c r="AW134" s="71">
        <f t="shared" si="33"/>
        <v>0.18075579999999997</v>
      </c>
      <c r="AX134" s="71">
        <f t="shared" si="34"/>
        <v>0</v>
      </c>
      <c r="AY134" s="71">
        <f t="shared" si="35"/>
        <v>3.0890827</v>
      </c>
      <c r="AZ134" s="71">
        <f t="shared" si="36"/>
        <v>3.5031733999999997</v>
      </c>
      <c r="BA134" s="71">
        <f t="shared" si="37"/>
        <v>0.002423</v>
      </c>
      <c r="BB134" s="71">
        <f t="shared" si="38"/>
        <v>0.002423</v>
      </c>
      <c r="BC134" s="71">
        <f t="shared" si="39"/>
        <v>0.0663902</v>
      </c>
      <c r="BD134" s="71">
        <f t="shared" si="40"/>
        <v>0</v>
      </c>
      <c r="BE134" s="71">
        <f t="shared" si="41"/>
        <v>0.2154047</v>
      </c>
      <c r="BF134" s="71">
        <f t="shared" si="42"/>
        <v>0.036587299999999996</v>
      </c>
      <c r="BG134" s="71">
        <f t="shared" si="43"/>
        <v>0.0012115</v>
      </c>
      <c r="BH134" s="71">
        <f t="shared" si="44"/>
        <v>0.09522389999999999</v>
      </c>
      <c r="BI134" s="71">
        <f t="shared" si="45"/>
        <v>0.0016960999999999999</v>
      </c>
      <c r="BJ134" s="71">
        <f t="shared" si="46"/>
        <v>0.7302921999999998</v>
      </c>
      <c r="BK134" s="71">
        <f t="shared" si="47"/>
        <v>4.1140117</v>
      </c>
      <c r="BL134" s="71">
        <f t="shared" si="48"/>
        <v>1.1443828999999999</v>
      </c>
      <c r="BM134" s="71">
        <f t="shared" si="49"/>
        <v>4.2337079</v>
      </c>
      <c r="BN134" s="71">
        <f t="shared" si="50"/>
        <v>0.6101114</v>
      </c>
      <c r="BO134" s="71">
        <f t="shared" si="51"/>
        <v>0.6105959999999999</v>
      </c>
    </row>
    <row r="135" spans="1:67" ht="12">
      <c r="A135" s="3">
        <v>13100</v>
      </c>
      <c r="B135" s="3">
        <v>8</v>
      </c>
      <c r="C135" s="3">
        <v>0</v>
      </c>
      <c r="D135" s="3">
        <v>0</v>
      </c>
      <c r="E135" s="3">
        <v>1</v>
      </c>
      <c r="F135" s="3">
        <v>0</v>
      </c>
      <c r="G135" s="3">
        <v>3</v>
      </c>
      <c r="H135" s="3">
        <v>90</v>
      </c>
      <c r="I135" s="3" t="s">
        <v>457</v>
      </c>
      <c r="J135" s="3">
        <v>99</v>
      </c>
      <c r="K135" s="3">
        <v>5</v>
      </c>
      <c r="L135" s="3">
        <v>2</v>
      </c>
      <c r="M135" s="3">
        <v>1</v>
      </c>
      <c r="N135" s="3">
        <v>2</v>
      </c>
      <c r="O135" s="3">
        <v>0</v>
      </c>
      <c r="P135" s="3">
        <v>0.000716</v>
      </c>
      <c r="Q135" s="9">
        <v>73.9</v>
      </c>
      <c r="R135" s="9">
        <v>0</v>
      </c>
      <c r="S135" s="7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67</v>
      </c>
      <c r="Z135" s="9">
        <v>0</v>
      </c>
      <c r="AA135" s="7">
        <v>0</v>
      </c>
      <c r="AB135" s="7">
        <f t="shared" si="26"/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73.9</v>
      </c>
      <c r="AK135" s="9">
        <v>0</v>
      </c>
      <c r="AL135" s="9">
        <v>6.9</v>
      </c>
      <c r="AM135" s="9">
        <v>73.9</v>
      </c>
      <c r="AN135" s="9">
        <v>0</v>
      </c>
      <c r="AO135" s="9">
        <v>0</v>
      </c>
      <c r="AP135" s="9"/>
      <c r="AQ135" s="71">
        <f t="shared" si="27"/>
        <v>0.0529124</v>
      </c>
      <c r="AR135" s="71">
        <f t="shared" si="28"/>
        <v>0</v>
      </c>
      <c r="AS135" s="71">
        <f t="shared" si="29"/>
        <v>0</v>
      </c>
      <c r="AT135" s="71">
        <f t="shared" si="30"/>
        <v>0</v>
      </c>
      <c r="AU135" s="71">
        <f t="shared" si="31"/>
        <v>0</v>
      </c>
      <c r="AV135" s="71">
        <f t="shared" si="32"/>
        <v>0</v>
      </c>
      <c r="AW135" s="71">
        <f t="shared" si="33"/>
        <v>0</v>
      </c>
      <c r="AX135" s="71">
        <f t="shared" si="34"/>
        <v>0</v>
      </c>
      <c r="AY135" s="71">
        <f t="shared" si="35"/>
        <v>0.047971999999999994</v>
      </c>
      <c r="AZ135" s="71">
        <f t="shared" si="36"/>
        <v>0</v>
      </c>
      <c r="BA135" s="71">
        <f t="shared" si="37"/>
        <v>0</v>
      </c>
      <c r="BB135" s="71">
        <f t="shared" si="38"/>
        <v>0</v>
      </c>
      <c r="BC135" s="71">
        <f t="shared" si="39"/>
        <v>0</v>
      </c>
      <c r="BD135" s="71">
        <f t="shared" si="40"/>
        <v>0</v>
      </c>
      <c r="BE135" s="71">
        <f t="shared" si="41"/>
        <v>0</v>
      </c>
      <c r="BF135" s="71">
        <f t="shared" si="42"/>
        <v>0</v>
      </c>
      <c r="BG135" s="71">
        <f t="shared" si="43"/>
        <v>0</v>
      </c>
      <c r="BH135" s="71">
        <f t="shared" si="44"/>
        <v>0</v>
      </c>
      <c r="BI135" s="71">
        <f t="shared" si="45"/>
        <v>0</v>
      </c>
      <c r="BJ135" s="71">
        <f t="shared" si="46"/>
        <v>0.0529124</v>
      </c>
      <c r="BK135" s="71">
        <f t="shared" si="47"/>
        <v>0</v>
      </c>
      <c r="BL135" s="71">
        <f t="shared" si="48"/>
        <v>0.0049404</v>
      </c>
      <c r="BM135" s="71">
        <f t="shared" si="49"/>
        <v>0.0529124</v>
      </c>
      <c r="BN135" s="71">
        <f t="shared" si="50"/>
        <v>0</v>
      </c>
      <c r="BO135" s="71">
        <f t="shared" si="51"/>
        <v>0</v>
      </c>
    </row>
    <row r="136" spans="1:67" ht="12">
      <c r="A136" s="3">
        <v>13101</v>
      </c>
      <c r="B136" s="3">
        <v>1</v>
      </c>
      <c r="C136" s="3">
        <v>1</v>
      </c>
      <c r="D136" s="3">
        <v>0</v>
      </c>
      <c r="E136" s="3">
        <v>1</v>
      </c>
      <c r="F136" s="3">
        <v>0</v>
      </c>
      <c r="G136" s="3">
        <v>3</v>
      </c>
      <c r="H136" s="3">
        <v>15</v>
      </c>
      <c r="I136" s="3" t="s">
        <v>556</v>
      </c>
      <c r="J136" s="3">
        <v>20</v>
      </c>
      <c r="K136" s="3">
        <v>4</v>
      </c>
      <c r="L136" s="3">
        <v>2</v>
      </c>
      <c r="M136" s="3">
        <v>2</v>
      </c>
      <c r="N136" s="3">
        <v>2</v>
      </c>
      <c r="O136" s="3">
        <v>0</v>
      </c>
      <c r="P136" s="3">
        <v>0.000716</v>
      </c>
      <c r="Q136" s="9">
        <v>2.6</v>
      </c>
      <c r="R136" s="9">
        <v>0</v>
      </c>
      <c r="S136" s="7">
        <v>0</v>
      </c>
      <c r="T136" s="9">
        <v>4.4</v>
      </c>
      <c r="U136" s="9">
        <v>0</v>
      </c>
      <c r="V136" s="9">
        <v>158.1</v>
      </c>
      <c r="W136" s="9">
        <v>199.6</v>
      </c>
      <c r="X136" s="9">
        <v>0</v>
      </c>
      <c r="Y136" s="9">
        <v>94.3</v>
      </c>
      <c r="Z136" s="9">
        <v>0</v>
      </c>
      <c r="AA136" s="7">
        <v>0</v>
      </c>
      <c r="AB136" s="7">
        <f aca="true" t="shared" si="52" ref="AB136:AB199">D136*AA136</f>
        <v>0</v>
      </c>
      <c r="AC136" s="9">
        <v>2.6</v>
      </c>
      <c r="AD136" s="9">
        <v>0</v>
      </c>
      <c r="AE136" s="9">
        <v>0</v>
      </c>
      <c r="AF136" s="9">
        <v>0</v>
      </c>
      <c r="AG136" s="9">
        <v>4.4</v>
      </c>
      <c r="AH136" s="9">
        <v>0</v>
      </c>
      <c r="AI136" s="9">
        <v>5.8</v>
      </c>
      <c r="AJ136" s="9">
        <v>364.8</v>
      </c>
      <c r="AK136" s="9">
        <v>362.2</v>
      </c>
      <c r="AL136" s="9">
        <v>270.4</v>
      </c>
      <c r="AM136" s="9">
        <v>364.8</v>
      </c>
      <c r="AN136" s="9">
        <v>362.1</v>
      </c>
      <c r="AO136" s="9">
        <v>362.2</v>
      </c>
      <c r="AP136" s="9"/>
      <c r="AQ136" s="71">
        <f aca="true" t="shared" si="53" ref="AQ136:AQ199">$P136*Q136</f>
        <v>0.0018616</v>
      </c>
      <c r="AR136" s="71">
        <f aca="true" t="shared" si="54" ref="AR136:AR199">$P136*R136</f>
        <v>0</v>
      </c>
      <c r="AS136" s="71">
        <f aca="true" t="shared" si="55" ref="AS136:AS199">$P136*S136</f>
        <v>0</v>
      </c>
      <c r="AT136" s="71">
        <f aca="true" t="shared" si="56" ref="AT136:AT199">$P136*T136</f>
        <v>0.0031504</v>
      </c>
      <c r="AU136" s="71">
        <f aca="true" t="shared" si="57" ref="AU136:AU199">$P136*U136</f>
        <v>0</v>
      </c>
      <c r="AV136" s="71">
        <f aca="true" t="shared" si="58" ref="AV136:AV199">$P136*V136</f>
        <v>0.11319959999999998</v>
      </c>
      <c r="AW136" s="71">
        <f aca="true" t="shared" si="59" ref="AW136:AW199">$P136*W136</f>
        <v>0.14291359999999997</v>
      </c>
      <c r="AX136" s="71">
        <f aca="true" t="shared" si="60" ref="AX136:AX199">$P136*X136</f>
        <v>0</v>
      </c>
      <c r="AY136" s="71">
        <f aca="true" t="shared" si="61" ref="AY136:AY199">$P136*Y136</f>
        <v>0.06751879999999999</v>
      </c>
      <c r="AZ136" s="71">
        <f aca="true" t="shared" si="62" ref="AZ136:AZ199">$P136*Z136</f>
        <v>0</v>
      </c>
      <c r="BA136" s="71">
        <f aca="true" t="shared" si="63" ref="BA136:BA199">$P136*AA136</f>
        <v>0</v>
      </c>
      <c r="BB136" s="71">
        <f aca="true" t="shared" si="64" ref="BB136:BB199">$P136*AB136</f>
        <v>0</v>
      </c>
      <c r="BC136" s="71">
        <f aca="true" t="shared" si="65" ref="BC136:BC199">$P136*AC136</f>
        <v>0.0018616</v>
      </c>
      <c r="BD136" s="71">
        <f aca="true" t="shared" si="66" ref="BD136:BD199">$P136*AD136</f>
        <v>0</v>
      </c>
      <c r="BE136" s="71">
        <f aca="true" t="shared" si="67" ref="BE136:BE199">$P136*AE136</f>
        <v>0</v>
      </c>
      <c r="BF136" s="71">
        <f aca="true" t="shared" si="68" ref="BF136:BF199">$P136*AF136</f>
        <v>0</v>
      </c>
      <c r="BG136" s="71">
        <f aca="true" t="shared" si="69" ref="BG136:BG199">$P136*AG136</f>
        <v>0.0031504</v>
      </c>
      <c r="BH136" s="71">
        <f aca="true" t="shared" si="70" ref="BH136:BH199">$P136*AH136</f>
        <v>0</v>
      </c>
      <c r="BI136" s="71">
        <f aca="true" t="shared" si="71" ref="BI136:BI199">$P136*AI136</f>
        <v>0.0041528</v>
      </c>
      <c r="BJ136" s="71">
        <f aca="true" t="shared" si="72" ref="BJ136:BJ199">$P136*AJ136</f>
        <v>0.2611968</v>
      </c>
      <c r="BK136" s="71">
        <f aca="true" t="shared" si="73" ref="BK136:BK199">$P136*AK136</f>
        <v>0.2593352</v>
      </c>
      <c r="BL136" s="71">
        <f aca="true" t="shared" si="74" ref="BL136:BL199">$P136*AL136</f>
        <v>0.19360639999999996</v>
      </c>
      <c r="BM136" s="71">
        <f aca="true" t="shared" si="75" ref="BM136:BM199">$P136*AM136</f>
        <v>0.2611968</v>
      </c>
      <c r="BN136" s="71">
        <f aca="true" t="shared" si="76" ref="BN136:BN199">$P136*AN136</f>
        <v>0.2592636</v>
      </c>
      <c r="BO136" s="71">
        <f aca="true" t="shared" si="77" ref="BO136:BO199">$P136*AO136</f>
        <v>0.2593352</v>
      </c>
    </row>
    <row r="137" spans="1:67" ht="12">
      <c r="A137" s="3">
        <v>13102</v>
      </c>
      <c r="B137" s="3">
        <v>1</v>
      </c>
      <c r="C137" s="3">
        <v>1</v>
      </c>
      <c r="D137" s="3">
        <v>0</v>
      </c>
      <c r="E137" s="3">
        <v>1</v>
      </c>
      <c r="F137" s="3">
        <v>0</v>
      </c>
      <c r="G137" s="3">
        <v>4</v>
      </c>
      <c r="H137" s="3">
        <v>53</v>
      </c>
      <c r="I137" s="3" t="s">
        <v>790</v>
      </c>
      <c r="J137" s="3">
        <v>93</v>
      </c>
      <c r="K137" s="3">
        <v>5</v>
      </c>
      <c r="L137" s="3">
        <v>2</v>
      </c>
      <c r="M137" s="3">
        <v>2</v>
      </c>
      <c r="N137" s="3">
        <v>2</v>
      </c>
      <c r="O137" s="3">
        <v>0</v>
      </c>
      <c r="P137" s="3">
        <v>0.001407</v>
      </c>
      <c r="Q137" s="9">
        <v>4.1</v>
      </c>
      <c r="R137" s="9">
        <v>0</v>
      </c>
      <c r="S137" s="7">
        <v>0</v>
      </c>
      <c r="T137" s="9">
        <v>21</v>
      </c>
      <c r="U137" s="9">
        <v>0</v>
      </c>
      <c r="V137" s="9">
        <v>0</v>
      </c>
      <c r="W137" s="9">
        <v>4.2</v>
      </c>
      <c r="X137" s="9">
        <v>0</v>
      </c>
      <c r="Y137" s="9">
        <v>0</v>
      </c>
      <c r="Z137" s="9">
        <v>0</v>
      </c>
      <c r="AA137" s="7">
        <v>0</v>
      </c>
      <c r="AB137" s="7">
        <f t="shared" si="52"/>
        <v>0</v>
      </c>
      <c r="AC137" s="9">
        <v>4.1</v>
      </c>
      <c r="AD137" s="9">
        <v>0</v>
      </c>
      <c r="AE137" s="9">
        <v>17.3</v>
      </c>
      <c r="AF137" s="9">
        <v>0</v>
      </c>
      <c r="AG137" s="9">
        <v>3.7</v>
      </c>
      <c r="AH137" s="9">
        <v>0</v>
      </c>
      <c r="AI137" s="9">
        <v>1.4</v>
      </c>
      <c r="AJ137" s="9">
        <v>29.3</v>
      </c>
      <c r="AK137" s="9">
        <v>24</v>
      </c>
      <c r="AL137" s="9">
        <v>29.3</v>
      </c>
      <c r="AM137" s="9">
        <v>29.3</v>
      </c>
      <c r="AN137" s="9">
        <v>25.2</v>
      </c>
      <c r="AO137" s="9">
        <v>25.2</v>
      </c>
      <c r="AP137" s="9"/>
      <c r="AQ137" s="71">
        <f t="shared" si="53"/>
        <v>0.0057687</v>
      </c>
      <c r="AR137" s="71">
        <f t="shared" si="54"/>
        <v>0</v>
      </c>
      <c r="AS137" s="71">
        <f t="shared" si="55"/>
        <v>0</v>
      </c>
      <c r="AT137" s="71">
        <f t="shared" si="56"/>
        <v>0.029547</v>
      </c>
      <c r="AU137" s="71">
        <f t="shared" si="57"/>
        <v>0</v>
      </c>
      <c r="AV137" s="71">
        <f t="shared" si="58"/>
        <v>0</v>
      </c>
      <c r="AW137" s="71">
        <f t="shared" si="59"/>
        <v>0.0059094</v>
      </c>
      <c r="AX137" s="71">
        <f t="shared" si="60"/>
        <v>0</v>
      </c>
      <c r="AY137" s="71">
        <f t="shared" si="61"/>
        <v>0</v>
      </c>
      <c r="AZ137" s="71">
        <f t="shared" si="62"/>
        <v>0</v>
      </c>
      <c r="BA137" s="71">
        <f t="shared" si="63"/>
        <v>0</v>
      </c>
      <c r="BB137" s="71">
        <f t="shared" si="64"/>
        <v>0</v>
      </c>
      <c r="BC137" s="71">
        <f t="shared" si="65"/>
        <v>0.0057687</v>
      </c>
      <c r="BD137" s="71">
        <f t="shared" si="66"/>
        <v>0</v>
      </c>
      <c r="BE137" s="71">
        <f t="shared" si="67"/>
        <v>0.0243411</v>
      </c>
      <c r="BF137" s="71">
        <f t="shared" si="68"/>
        <v>0</v>
      </c>
      <c r="BG137" s="71">
        <f t="shared" si="69"/>
        <v>0.0052059</v>
      </c>
      <c r="BH137" s="71">
        <f t="shared" si="70"/>
        <v>0</v>
      </c>
      <c r="BI137" s="71">
        <f t="shared" si="71"/>
        <v>0.0019698</v>
      </c>
      <c r="BJ137" s="71">
        <f t="shared" si="72"/>
        <v>0.0412251</v>
      </c>
      <c r="BK137" s="71">
        <f t="shared" si="73"/>
        <v>0.033768</v>
      </c>
      <c r="BL137" s="71">
        <f t="shared" si="74"/>
        <v>0.0412251</v>
      </c>
      <c r="BM137" s="71">
        <f t="shared" si="75"/>
        <v>0.0412251</v>
      </c>
      <c r="BN137" s="71">
        <f t="shared" si="76"/>
        <v>0.0354564</v>
      </c>
      <c r="BO137" s="71">
        <f t="shared" si="77"/>
        <v>0.0354564</v>
      </c>
    </row>
    <row r="138" spans="1:67" ht="12">
      <c r="A138" s="3">
        <v>13103</v>
      </c>
      <c r="B138" s="3">
        <v>9</v>
      </c>
      <c r="C138" s="3">
        <v>0</v>
      </c>
      <c r="D138" s="3">
        <v>1</v>
      </c>
      <c r="E138" s="3">
        <v>1</v>
      </c>
      <c r="F138" s="3">
        <v>0</v>
      </c>
      <c r="G138" s="3">
        <v>3</v>
      </c>
      <c r="H138" s="3">
        <v>40</v>
      </c>
      <c r="I138" s="3" t="s">
        <v>695</v>
      </c>
      <c r="J138" s="3">
        <v>83</v>
      </c>
      <c r="K138" s="3">
        <v>1</v>
      </c>
      <c r="L138" s="3">
        <v>2</v>
      </c>
      <c r="M138" s="3">
        <v>1</v>
      </c>
      <c r="N138" s="3">
        <v>2</v>
      </c>
      <c r="O138" s="3">
        <v>0</v>
      </c>
      <c r="P138" s="3">
        <v>0.000716</v>
      </c>
      <c r="Q138" s="9">
        <v>1258.6</v>
      </c>
      <c r="R138" s="9">
        <v>0</v>
      </c>
      <c r="S138" s="7">
        <v>0</v>
      </c>
      <c r="T138" s="9">
        <v>1.2</v>
      </c>
      <c r="U138" s="9">
        <v>0</v>
      </c>
      <c r="V138" s="9">
        <v>0</v>
      </c>
      <c r="W138" s="9">
        <v>19.3</v>
      </c>
      <c r="X138" s="9">
        <v>0</v>
      </c>
      <c r="Y138" s="9">
        <v>0</v>
      </c>
      <c r="Z138" s="9">
        <v>299.2</v>
      </c>
      <c r="AA138" s="7">
        <v>1</v>
      </c>
      <c r="AB138" s="7">
        <f t="shared" si="52"/>
        <v>1</v>
      </c>
      <c r="AC138" s="9">
        <v>625.2</v>
      </c>
      <c r="AD138" s="9">
        <v>0</v>
      </c>
      <c r="AE138" s="9">
        <v>0</v>
      </c>
      <c r="AF138" s="9">
        <v>0.8</v>
      </c>
      <c r="AG138" s="9">
        <v>0</v>
      </c>
      <c r="AH138" s="9">
        <v>0</v>
      </c>
      <c r="AI138" s="9">
        <v>4</v>
      </c>
      <c r="AJ138" s="9">
        <v>1279.1</v>
      </c>
      <c r="AK138" s="9">
        <v>319.8</v>
      </c>
      <c r="AL138" s="9">
        <v>1578.4</v>
      </c>
      <c r="AM138" s="9">
        <v>1578.4</v>
      </c>
      <c r="AN138" s="9">
        <v>20.5</v>
      </c>
      <c r="AO138" s="9">
        <v>20.5</v>
      </c>
      <c r="AP138" s="9"/>
      <c r="AQ138" s="71">
        <f t="shared" si="53"/>
        <v>0.9011575999999999</v>
      </c>
      <c r="AR138" s="71">
        <f t="shared" si="54"/>
        <v>0</v>
      </c>
      <c r="AS138" s="71">
        <f t="shared" si="55"/>
        <v>0</v>
      </c>
      <c r="AT138" s="71">
        <f t="shared" si="56"/>
        <v>0.0008592</v>
      </c>
      <c r="AU138" s="71">
        <f t="shared" si="57"/>
        <v>0</v>
      </c>
      <c r="AV138" s="71">
        <f t="shared" si="58"/>
        <v>0</v>
      </c>
      <c r="AW138" s="71">
        <f t="shared" si="59"/>
        <v>0.0138188</v>
      </c>
      <c r="AX138" s="71">
        <f t="shared" si="60"/>
        <v>0</v>
      </c>
      <c r="AY138" s="71">
        <f t="shared" si="61"/>
        <v>0</v>
      </c>
      <c r="AZ138" s="71">
        <f t="shared" si="62"/>
        <v>0.21422719999999998</v>
      </c>
      <c r="BA138" s="71">
        <f t="shared" si="63"/>
        <v>0.000716</v>
      </c>
      <c r="BB138" s="71">
        <f t="shared" si="64"/>
        <v>0.000716</v>
      </c>
      <c r="BC138" s="71">
        <f t="shared" si="65"/>
        <v>0.4476432</v>
      </c>
      <c r="BD138" s="71">
        <f t="shared" si="66"/>
        <v>0</v>
      </c>
      <c r="BE138" s="71">
        <f t="shared" si="67"/>
        <v>0</v>
      </c>
      <c r="BF138" s="71">
        <f t="shared" si="68"/>
        <v>0.0005727999999999999</v>
      </c>
      <c r="BG138" s="71">
        <f t="shared" si="69"/>
        <v>0</v>
      </c>
      <c r="BH138" s="71">
        <f t="shared" si="70"/>
        <v>0</v>
      </c>
      <c r="BI138" s="71">
        <f t="shared" si="71"/>
        <v>0.002864</v>
      </c>
      <c r="BJ138" s="71">
        <f t="shared" si="72"/>
        <v>0.9158355999999999</v>
      </c>
      <c r="BK138" s="71">
        <f t="shared" si="73"/>
        <v>0.22897679999999998</v>
      </c>
      <c r="BL138" s="71">
        <f t="shared" si="74"/>
        <v>1.1301344</v>
      </c>
      <c r="BM138" s="71">
        <f t="shared" si="75"/>
        <v>1.1301344</v>
      </c>
      <c r="BN138" s="71">
        <f t="shared" si="76"/>
        <v>0.014677999999999998</v>
      </c>
      <c r="BO138" s="71">
        <f t="shared" si="77"/>
        <v>0.014677999999999998</v>
      </c>
    </row>
    <row r="139" spans="1:67" ht="12">
      <c r="A139" s="3">
        <v>13104</v>
      </c>
      <c r="B139" s="3">
        <v>1</v>
      </c>
      <c r="C139" s="3">
        <v>1</v>
      </c>
      <c r="D139" s="3">
        <v>0</v>
      </c>
      <c r="E139" s="3">
        <v>1</v>
      </c>
      <c r="F139" s="3">
        <v>0</v>
      </c>
      <c r="G139" s="3">
        <v>1</v>
      </c>
      <c r="H139" s="3">
        <v>14</v>
      </c>
      <c r="I139" s="3" t="s">
        <v>555</v>
      </c>
      <c r="J139" s="3">
        <v>13</v>
      </c>
      <c r="K139" s="3">
        <v>5</v>
      </c>
      <c r="L139" s="3">
        <v>2</v>
      </c>
      <c r="M139" s="3">
        <v>2</v>
      </c>
      <c r="N139" s="3">
        <v>1</v>
      </c>
      <c r="O139" s="3">
        <v>0</v>
      </c>
      <c r="P139" s="3">
        <v>0.002423</v>
      </c>
      <c r="Q139" s="9">
        <v>0</v>
      </c>
      <c r="R139" s="9">
        <v>0</v>
      </c>
      <c r="S139" s="7">
        <v>0</v>
      </c>
      <c r="T139" s="9">
        <v>0.8</v>
      </c>
      <c r="U139" s="9">
        <v>0</v>
      </c>
      <c r="V139" s="9">
        <v>0</v>
      </c>
      <c r="W139" s="9">
        <v>62.8</v>
      </c>
      <c r="X139" s="9">
        <v>0</v>
      </c>
      <c r="Y139" s="9">
        <v>241.5</v>
      </c>
      <c r="Z139" s="9">
        <v>286.5</v>
      </c>
      <c r="AA139" s="7">
        <v>1</v>
      </c>
      <c r="AB139" s="7">
        <f t="shared" si="52"/>
        <v>0</v>
      </c>
      <c r="AC139" s="9">
        <v>0</v>
      </c>
      <c r="AD139" s="9">
        <v>0</v>
      </c>
      <c r="AE139" s="9">
        <v>0</v>
      </c>
      <c r="AF139" s="9">
        <v>0.8</v>
      </c>
      <c r="AG139" s="9">
        <v>0</v>
      </c>
      <c r="AH139" s="9">
        <v>0</v>
      </c>
      <c r="AI139" s="9">
        <v>8.8</v>
      </c>
      <c r="AJ139" s="9">
        <v>63.7</v>
      </c>
      <c r="AK139" s="9">
        <v>350.2</v>
      </c>
      <c r="AL139" s="9">
        <v>108.7</v>
      </c>
      <c r="AM139" s="9">
        <v>350.2</v>
      </c>
      <c r="AN139" s="9">
        <v>63.6</v>
      </c>
      <c r="AO139" s="9">
        <v>63.7</v>
      </c>
      <c r="AP139" s="9"/>
      <c r="AQ139" s="71">
        <f t="shared" si="53"/>
        <v>0</v>
      </c>
      <c r="AR139" s="71">
        <f t="shared" si="54"/>
        <v>0</v>
      </c>
      <c r="AS139" s="71">
        <f t="shared" si="55"/>
        <v>0</v>
      </c>
      <c r="AT139" s="71">
        <f t="shared" si="56"/>
        <v>0.0019383999999999998</v>
      </c>
      <c r="AU139" s="71">
        <f t="shared" si="57"/>
        <v>0</v>
      </c>
      <c r="AV139" s="71">
        <f t="shared" si="58"/>
        <v>0</v>
      </c>
      <c r="AW139" s="71">
        <f t="shared" si="59"/>
        <v>0.15216439999999998</v>
      </c>
      <c r="AX139" s="71">
        <f t="shared" si="60"/>
        <v>0</v>
      </c>
      <c r="AY139" s="71">
        <f t="shared" si="61"/>
        <v>0.5851544999999999</v>
      </c>
      <c r="AZ139" s="71">
        <f t="shared" si="62"/>
        <v>0.6941894999999999</v>
      </c>
      <c r="BA139" s="71">
        <f t="shared" si="63"/>
        <v>0.002423</v>
      </c>
      <c r="BB139" s="71">
        <f t="shared" si="64"/>
        <v>0</v>
      </c>
      <c r="BC139" s="71">
        <f t="shared" si="65"/>
        <v>0</v>
      </c>
      <c r="BD139" s="71">
        <f t="shared" si="66"/>
        <v>0</v>
      </c>
      <c r="BE139" s="71">
        <f t="shared" si="67"/>
        <v>0</v>
      </c>
      <c r="BF139" s="71">
        <f t="shared" si="68"/>
        <v>0.0019383999999999998</v>
      </c>
      <c r="BG139" s="71">
        <f t="shared" si="69"/>
        <v>0</v>
      </c>
      <c r="BH139" s="71">
        <f t="shared" si="70"/>
        <v>0</v>
      </c>
      <c r="BI139" s="71">
        <f t="shared" si="71"/>
        <v>0.0213224</v>
      </c>
      <c r="BJ139" s="71">
        <f t="shared" si="72"/>
        <v>0.15434509999999999</v>
      </c>
      <c r="BK139" s="71">
        <f t="shared" si="73"/>
        <v>0.8485345999999999</v>
      </c>
      <c r="BL139" s="71">
        <f t="shared" si="74"/>
        <v>0.2633801</v>
      </c>
      <c r="BM139" s="71">
        <f t="shared" si="75"/>
        <v>0.8485345999999999</v>
      </c>
      <c r="BN139" s="71">
        <f t="shared" si="76"/>
        <v>0.15410279999999998</v>
      </c>
      <c r="BO139" s="71">
        <f t="shared" si="77"/>
        <v>0.15434509999999999</v>
      </c>
    </row>
    <row r="140" spans="1:67" ht="12">
      <c r="A140" s="3">
        <v>13105</v>
      </c>
      <c r="B140" s="3">
        <v>1</v>
      </c>
      <c r="C140" s="3">
        <v>1</v>
      </c>
      <c r="D140" s="3">
        <v>0</v>
      </c>
      <c r="E140" s="3">
        <v>1</v>
      </c>
      <c r="F140" s="3">
        <v>0</v>
      </c>
      <c r="G140" s="3">
        <v>3</v>
      </c>
      <c r="H140" s="3">
        <v>20</v>
      </c>
      <c r="I140" s="3" t="s">
        <v>683</v>
      </c>
      <c r="J140" s="3">
        <v>3</v>
      </c>
      <c r="K140" s="3">
        <v>4</v>
      </c>
      <c r="L140" s="3">
        <v>2</v>
      </c>
      <c r="M140" s="3">
        <v>2</v>
      </c>
      <c r="N140" s="3">
        <v>2</v>
      </c>
      <c r="O140" s="3">
        <v>0</v>
      </c>
      <c r="P140" s="3">
        <v>0.000716</v>
      </c>
      <c r="Q140" s="9">
        <v>11.2</v>
      </c>
      <c r="R140" s="9">
        <v>0</v>
      </c>
      <c r="S140" s="7">
        <v>0</v>
      </c>
      <c r="T140" s="9">
        <v>11.7</v>
      </c>
      <c r="U140" s="9">
        <v>0</v>
      </c>
      <c r="V140" s="9">
        <v>0</v>
      </c>
      <c r="W140" s="9">
        <v>59.5</v>
      </c>
      <c r="X140" s="9">
        <v>0</v>
      </c>
      <c r="Y140" s="9">
        <v>55</v>
      </c>
      <c r="Z140" s="9">
        <v>0</v>
      </c>
      <c r="AA140" s="7">
        <v>0</v>
      </c>
      <c r="AB140" s="7">
        <f t="shared" si="52"/>
        <v>0</v>
      </c>
      <c r="AC140" s="9">
        <v>11.2</v>
      </c>
      <c r="AD140" s="9">
        <v>0</v>
      </c>
      <c r="AE140" s="9">
        <v>9.2</v>
      </c>
      <c r="AF140" s="9">
        <v>1.9</v>
      </c>
      <c r="AG140" s="9">
        <v>0</v>
      </c>
      <c r="AH140" s="9">
        <v>0</v>
      </c>
      <c r="AI140" s="9">
        <v>6.9</v>
      </c>
      <c r="AJ140" s="9">
        <v>83</v>
      </c>
      <c r="AK140" s="9">
        <v>71.7</v>
      </c>
      <c r="AL140" s="9">
        <v>27.9</v>
      </c>
      <c r="AM140" s="9">
        <v>82.9</v>
      </c>
      <c r="AN140" s="9">
        <v>71.2</v>
      </c>
      <c r="AO140" s="9">
        <v>71.8</v>
      </c>
      <c r="AP140" s="9"/>
      <c r="AQ140" s="71">
        <f t="shared" si="53"/>
        <v>0.008019199999999999</v>
      </c>
      <c r="AR140" s="71">
        <f t="shared" si="54"/>
        <v>0</v>
      </c>
      <c r="AS140" s="71">
        <f t="shared" si="55"/>
        <v>0</v>
      </c>
      <c r="AT140" s="71">
        <f t="shared" si="56"/>
        <v>0.0083772</v>
      </c>
      <c r="AU140" s="71">
        <f t="shared" si="57"/>
        <v>0</v>
      </c>
      <c r="AV140" s="71">
        <f t="shared" si="58"/>
        <v>0</v>
      </c>
      <c r="AW140" s="71">
        <f t="shared" si="59"/>
        <v>0.042601999999999994</v>
      </c>
      <c r="AX140" s="71">
        <f t="shared" si="60"/>
        <v>0</v>
      </c>
      <c r="AY140" s="71">
        <f t="shared" si="61"/>
        <v>0.03938</v>
      </c>
      <c r="AZ140" s="71">
        <f t="shared" si="62"/>
        <v>0</v>
      </c>
      <c r="BA140" s="71">
        <f t="shared" si="63"/>
        <v>0</v>
      </c>
      <c r="BB140" s="71">
        <f t="shared" si="64"/>
        <v>0</v>
      </c>
      <c r="BC140" s="71">
        <f t="shared" si="65"/>
        <v>0.008019199999999999</v>
      </c>
      <c r="BD140" s="71">
        <f t="shared" si="66"/>
        <v>0</v>
      </c>
      <c r="BE140" s="71">
        <f t="shared" si="67"/>
        <v>0.006587199999999999</v>
      </c>
      <c r="BF140" s="71">
        <f t="shared" si="68"/>
        <v>0.0013603999999999999</v>
      </c>
      <c r="BG140" s="71">
        <f t="shared" si="69"/>
        <v>0</v>
      </c>
      <c r="BH140" s="71">
        <f t="shared" si="70"/>
        <v>0</v>
      </c>
      <c r="BI140" s="71">
        <f t="shared" si="71"/>
        <v>0.0049404</v>
      </c>
      <c r="BJ140" s="71">
        <f t="shared" si="72"/>
        <v>0.059427999999999995</v>
      </c>
      <c r="BK140" s="71">
        <f t="shared" si="73"/>
        <v>0.0513372</v>
      </c>
      <c r="BL140" s="71">
        <f t="shared" si="74"/>
        <v>0.0199764</v>
      </c>
      <c r="BM140" s="71">
        <f t="shared" si="75"/>
        <v>0.0593564</v>
      </c>
      <c r="BN140" s="71">
        <f t="shared" si="76"/>
        <v>0.050979199999999995</v>
      </c>
      <c r="BO140" s="71">
        <f t="shared" si="77"/>
        <v>0.0514088</v>
      </c>
    </row>
    <row r="141" spans="1:67" ht="12">
      <c r="A141" s="3">
        <v>13106</v>
      </c>
      <c r="B141" s="3">
        <v>9</v>
      </c>
      <c r="C141" s="3">
        <v>0</v>
      </c>
      <c r="D141" s="3">
        <v>1</v>
      </c>
      <c r="E141" s="3">
        <v>1</v>
      </c>
      <c r="F141" s="3">
        <v>0</v>
      </c>
      <c r="G141" s="3">
        <v>2</v>
      </c>
      <c r="H141" s="3">
        <v>31</v>
      </c>
      <c r="I141" s="3" t="s">
        <v>762</v>
      </c>
      <c r="J141" s="3">
        <v>31</v>
      </c>
      <c r="K141" s="3">
        <v>4</v>
      </c>
      <c r="L141" s="3">
        <v>2</v>
      </c>
      <c r="M141" s="3">
        <v>2</v>
      </c>
      <c r="N141" s="3">
        <v>2</v>
      </c>
      <c r="O141" s="3">
        <v>0</v>
      </c>
      <c r="P141" s="3">
        <v>0.002423</v>
      </c>
      <c r="Q141" s="9">
        <v>36.1</v>
      </c>
      <c r="R141" s="9">
        <v>0</v>
      </c>
      <c r="S141" s="7">
        <v>0</v>
      </c>
      <c r="T141" s="9">
        <v>1.5</v>
      </c>
      <c r="U141" s="9">
        <v>0.2</v>
      </c>
      <c r="V141" s="9">
        <v>0</v>
      </c>
      <c r="W141" s="9">
        <v>24.4</v>
      </c>
      <c r="X141" s="9">
        <v>0</v>
      </c>
      <c r="Y141" s="9">
        <v>0</v>
      </c>
      <c r="Z141" s="9">
        <v>0</v>
      </c>
      <c r="AA141" s="7">
        <v>0</v>
      </c>
      <c r="AB141" s="7">
        <f t="shared" si="52"/>
        <v>0</v>
      </c>
      <c r="AC141" s="9">
        <v>2.3</v>
      </c>
      <c r="AD141" s="9">
        <v>0</v>
      </c>
      <c r="AE141" s="9">
        <v>0.5</v>
      </c>
      <c r="AF141" s="9">
        <v>0.9</v>
      </c>
      <c r="AG141" s="9">
        <v>0</v>
      </c>
      <c r="AH141" s="9">
        <v>0</v>
      </c>
      <c r="AI141" s="9">
        <v>1.9</v>
      </c>
      <c r="AJ141" s="9">
        <v>64.6</v>
      </c>
      <c r="AK141" s="9">
        <v>28.5</v>
      </c>
      <c r="AL141" s="9">
        <v>64.6</v>
      </c>
      <c r="AM141" s="9">
        <v>64.6</v>
      </c>
      <c r="AN141" s="9">
        <v>26.1</v>
      </c>
      <c r="AO141" s="9">
        <v>28.5</v>
      </c>
      <c r="AP141" s="9"/>
      <c r="AQ141" s="71">
        <f t="shared" si="53"/>
        <v>0.0874703</v>
      </c>
      <c r="AR141" s="71">
        <f t="shared" si="54"/>
        <v>0</v>
      </c>
      <c r="AS141" s="71">
        <f t="shared" si="55"/>
        <v>0</v>
      </c>
      <c r="AT141" s="71">
        <f t="shared" si="56"/>
        <v>0.0036344999999999997</v>
      </c>
      <c r="AU141" s="71">
        <f t="shared" si="57"/>
        <v>0.00048459999999999996</v>
      </c>
      <c r="AV141" s="71">
        <f t="shared" si="58"/>
        <v>0</v>
      </c>
      <c r="AW141" s="71">
        <f t="shared" si="59"/>
        <v>0.05912119999999999</v>
      </c>
      <c r="AX141" s="71">
        <f t="shared" si="60"/>
        <v>0</v>
      </c>
      <c r="AY141" s="71">
        <f t="shared" si="61"/>
        <v>0</v>
      </c>
      <c r="AZ141" s="71">
        <f t="shared" si="62"/>
        <v>0</v>
      </c>
      <c r="BA141" s="71">
        <f t="shared" si="63"/>
        <v>0</v>
      </c>
      <c r="BB141" s="71">
        <f t="shared" si="64"/>
        <v>0</v>
      </c>
      <c r="BC141" s="71">
        <f t="shared" si="65"/>
        <v>0.0055728999999999996</v>
      </c>
      <c r="BD141" s="71">
        <f t="shared" si="66"/>
        <v>0</v>
      </c>
      <c r="BE141" s="71">
        <f t="shared" si="67"/>
        <v>0.0012115</v>
      </c>
      <c r="BF141" s="71">
        <f t="shared" si="68"/>
        <v>0.0021807</v>
      </c>
      <c r="BG141" s="71">
        <f t="shared" si="69"/>
        <v>0</v>
      </c>
      <c r="BH141" s="71">
        <f t="shared" si="70"/>
        <v>0</v>
      </c>
      <c r="BI141" s="71">
        <f t="shared" si="71"/>
        <v>0.0046037</v>
      </c>
      <c r="BJ141" s="71">
        <f t="shared" si="72"/>
        <v>0.15652579999999996</v>
      </c>
      <c r="BK141" s="71">
        <f t="shared" si="73"/>
        <v>0.06905549999999999</v>
      </c>
      <c r="BL141" s="71">
        <f t="shared" si="74"/>
        <v>0.15652579999999996</v>
      </c>
      <c r="BM141" s="71">
        <f t="shared" si="75"/>
        <v>0.15652579999999996</v>
      </c>
      <c r="BN141" s="71">
        <f t="shared" si="76"/>
        <v>0.0632403</v>
      </c>
      <c r="BO141" s="71">
        <f t="shared" si="77"/>
        <v>0.06905549999999999</v>
      </c>
    </row>
    <row r="142" spans="1:67" ht="12">
      <c r="A142" s="3">
        <v>13107</v>
      </c>
      <c r="B142" s="3">
        <v>1</v>
      </c>
      <c r="C142" s="3">
        <v>1</v>
      </c>
      <c r="D142" s="3">
        <v>0</v>
      </c>
      <c r="E142" s="3">
        <v>1</v>
      </c>
      <c r="F142" s="3">
        <v>0</v>
      </c>
      <c r="G142" s="3">
        <v>3</v>
      </c>
      <c r="H142" s="3">
        <v>32</v>
      </c>
      <c r="I142" s="3" t="s">
        <v>721</v>
      </c>
      <c r="J142" s="3">
        <v>42</v>
      </c>
      <c r="K142" s="3">
        <v>1</v>
      </c>
      <c r="L142" s="3">
        <v>2</v>
      </c>
      <c r="M142" s="3">
        <v>2</v>
      </c>
      <c r="N142" s="3">
        <v>2</v>
      </c>
      <c r="O142" s="3">
        <v>0</v>
      </c>
      <c r="P142" s="3">
        <v>0.000716</v>
      </c>
      <c r="Q142" s="9">
        <v>493.3</v>
      </c>
      <c r="R142" s="9">
        <v>0</v>
      </c>
      <c r="S142" s="7">
        <v>0</v>
      </c>
      <c r="T142" s="9">
        <v>0.2</v>
      </c>
      <c r="U142" s="9">
        <v>0</v>
      </c>
      <c r="V142" s="9">
        <v>0</v>
      </c>
      <c r="W142" s="9">
        <v>11.5</v>
      </c>
      <c r="X142" s="9">
        <v>0</v>
      </c>
      <c r="Y142" s="9">
        <v>119.5</v>
      </c>
      <c r="Z142" s="9">
        <v>454.8</v>
      </c>
      <c r="AA142" s="7">
        <v>1</v>
      </c>
      <c r="AB142" s="7">
        <f t="shared" si="52"/>
        <v>0</v>
      </c>
      <c r="AC142" s="9">
        <v>0</v>
      </c>
      <c r="AD142" s="9">
        <v>0</v>
      </c>
      <c r="AE142" s="9">
        <v>0</v>
      </c>
      <c r="AF142" s="9">
        <v>0.2</v>
      </c>
      <c r="AG142" s="9">
        <v>0</v>
      </c>
      <c r="AH142" s="9">
        <v>0</v>
      </c>
      <c r="AI142" s="9">
        <v>2.9</v>
      </c>
      <c r="AJ142" s="9">
        <v>505.2</v>
      </c>
      <c r="AK142" s="9">
        <v>466.6</v>
      </c>
      <c r="AL142" s="9">
        <v>840.5</v>
      </c>
      <c r="AM142" s="9">
        <v>959.9</v>
      </c>
      <c r="AN142" s="9">
        <v>11.7</v>
      </c>
      <c r="AO142" s="9">
        <v>11.9</v>
      </c>
      <c r="AP142" s="9"/>
      <c r="AQ142" s="71">
        <f t="shared" si="53"/>
        <v>0.3532028</v>
      </c>
      <c r="AR142" s="71">
        <f t="shared" si="54"/>
        <v>0</v>
      </c>
      <c r="AS142" s="71">
        <f t="shared" si="55"/>
        <v>0</v>
      </c>
      <c r="AT142" s="71">
        <f t="shared" si="56"/>
        <v>0.00014319999999999998</v>
      </c>
      <c r="AU142" s="71">
        <f t="shared" si="57"/>
        <v>0</v>
      </c>
      <c r="AV142" s="71">
        <f t="shared" si="58"/>
        <v>0</v>
      </c>
      <c r="AW142" s="71">
        <f t="shared" si="59"/>
        <v>0.008234</v>
      </c>
      <c r="AX142" s="71">
        <f t="shared" si="60"/>
        <v>0</v>
      </c>
      <c r="AY142" s="71">
        <f t="shared" si="61"/>
        <v>0.085562</v>
      </c>
      <c r="AZ142" s="71">
        <f t="shared" si="62"/>
        <v>0.3256368</v>
      </c>
      <c r="BA142" s="71">
        <f t="shared" si="63"/>
        <v>0.000716</v>
      </c>
      <c r="BB142" s="71">
        <f t="shared" si="64"/>
        <v>0</v>
      </c>
      <c r="BC142" s="71">
        <f t="shared" si="65"/>
        <v>0</v>
      </c>
      <c r="BD142" s="71">
        <f t="shared" si="66"/>
        <v>0</v>
      </c>
      <c r="BE142" s="71">
        <f t="shared" si="67"/>
        <v>0</v>
      </c>
      <c r="BF142" s="71">
        <f t="shared" si="68"/>
        <v>0.00014319999999999998</v>
      </c>
      <c r="BG142" s="71">
        <f t="shared" si="69"/>
        <v>0</v>
      </c>
      <c r="BH142" s="71">
        <f t="shared" si="70"/>
        <v>0</v>
      </c>
      <c r="BI142" s="71">
        <f t="shared" si="71"/>
        <v>0.0020764</v>
      </c>
      <c r="BJ142" s="71">
        <f t="shared" si="72"/>
        <v>0.36172319999999997</v>
      </c>
      <c r="BK142" s="71">
        <f t="shared" si="73"/>
        <v>0.3340856</v>
      </c>
      <c r="BL142" s="71">
        <f t="shared" si="74"/>
        <v>0.6017979999999999</v>
      </c>
      <c r="BM142" s="71">
        <f t="shared" si="75"/>
        <v>0.6872883999999999</v>
      </c>
      <c r="BN142" s="71">
        <f t="shared" si="76"/>
        <v>0.0083772</v>
      </c>
      <c r="BO142" s="71">
        <f t="shared" si="77"/>
        <v>0.0085204</v>
      </c>
    </row>
    <row r="143" spans="1:67" ht="12">
      <c r="A143" s="3">
        <v>13108</v>
      </c>
      <c r="B143" s="3">
        <v>1</v>
      </c>
      <c r="C143" s="3">
        <v>1</v>
      </c>
      <c r="D143" s="3">
        <v>0</v>
      </c>
      <c r="E143" s="3">
        <v>1</v>
      </c>
      <c r="F143" s="3">
        <v>0</v>
      </c>
      <c r="G143" s="3">
        <v>2</v>
      </c>
      <c r="H143" s="3">
        <v>52</v>
      </c>
      <c r="I143" s="3" t="s">
        <v>642</v>
      </c>
      <c r="J143" s="3">
        <v>94</v>
      </c>
      <c r="K143" s="3">
        <v>5</v>
      </c>
      <c r="L143" s="3">
        <v>2</v>
      </c>
      <c r="M143" s="3">
        <v>2</v>
      </c>
      <c r="N143" s="3">
        <v>2</v>
      </c>
      <c r="O143" s="3">
        <v>0</v>
      </c>
      <c r="P143" s="3">
        <v>0.002423</v>
      </c>
      <c r="Q143" s="9">
        <v>3.7</v>
      </c>
      <c r="R143" s="9">
        <v>0</v>
      </c>
      <c r="S143" s="7">
        <v>0</v>
      </c>
      <c r="T143" s="9">
        <v>1.8</v>
      </c>
      <c r="U143" s="9">
        <v>0</v>
      </c>
      <c r="V143" s="9">
        <v>0</v>
      </c>
      <c r="W143" s="9">
        <v>8.7</v>
      </c>
      <c r="X143" s="9">
        <v>0</v>
      </c>
      <c r="Y143" s="9">
        <v>0</v>
      </c>
      <c r="Z143" s="9">
        <v>0</v>
      </c>
      <c r="AA143" s="7">
        <v>0</v>
      </c>
      <c r="AB143" s="7">
        <f t="shared" si="52"/>
        <v>0</v>
      </c>
      <c r="AC143" s="9">
        <v>3.7</v>
      </c>
      <c r="AD143" s="9">
        <v>0</v>
      </c>
      <c r="AE143" s="9">
        <v>0</v>
      </c>
      <c r="AF143" s="9">
        <v>0</v>
      </c>
      <c r="AG143" s="9">
        <v>1.8</v>
      </c>
      <c r="AH143" s="9">
        <v>0</v>
      </c>
      <c r="AI143" s="9">
        <v>6.1</v>
      </c>
      <c r="AJ143" s="9">
        <v>14.2</v>
      </c>
      <c r="AK143" s="9">
        <v>10.5</v>
      </c>
      <c r="AL143" s="9">
        <v>14.2</v>
      </c>
      <c r="AM143" s="9">
        <v>14.2</v>
      </c>
      <c r="AN143" s="9">
        <v>10.5</v>
      </c>
      <c r="AO143" s="9">
        <v>10.5</v>
      </c>
      <c r="AP143" s="9"/>
      <c r="AQ143" s="71">
        <f t="shared" si="53"/>
        <v>0.0089651</v>
      </c>
      <c r="AR143" s="71">
        <f t="shared" si="54"/>
        <v>0</v>
      </c>
      <c r="AS143" s="71">
        <f t="shared" si="55"/>
        <v>0</v>
      </c>
      <c r="AT143" s="71">
        <f t="shared" si="56"/>
        <v>0.0043614</v>
      </c>
      <c r="AU143" s="71">
        <f t="shared" si="57"/>
        <v>0</v>
      </c>
      <c r="AV143" s="71">
        <f t="shared" si="58"/>
        <v>0</v>
      </c>
      <c r="AW143" s="71">
        <f t="shared" si="59"/>
        <v>0.021080099999999997</v>
      </c>
      <c r="AX143" s="71">
        <f t="shared" si="60"/>
        <v>0</v>
      </c>
      <c r="AY143" s="71">
        <f t="shared" si="61"/>
        <v>0</v>
      </c>
      <c r="AZ143" s="71">
        <f t="shared" si="62"/>
        <v>0</v>
      </c>
      <c r="BA143" s="71">
        <f t="shared" si="63"/>
        <v>0</v>
      </c>
      <c r="BB143" s="71">
        <f t="shared" si="64"/>
        <v>0</v>
      </c>
      <c r="BC143" s="71">
        <f t="shared" si="65"/>
        <v>0.0089651</v>
      </c>
      <c r="BD143" s="71">
        <f t="shared" si="66"/>
        <v>0</v>
      </c>
      <c r="BE143" s="71">
        <f t="shared" si="67"/>
        <v>0</v>
      </c>
      <c r="BF143" s="71">
        <f t="shared" si="68"/>
        <v>0</v>
      </c>
      <c r="BG143" s="71">
        <f t="shared" si="69"/>
        <v>0.0043614</v>
      </c>
      <c r="BH143" s="71">
        <f t="shared" si="70"/>
        <v>0</v>
      </c>
      <c r="BI143" s="71">
        <f t="shared" si="71"/>
        <v>0.014780299999999998</v>
      </c>
      <c r="BJ143" s="71">
        <f t="shared" si="72"/>
        <v>0.034406599999999996</v>
      </c>
      <c r="BK143" s="71">
        <f t="shared" si="73"/>
        <v>0.0254415</v>
      </c>
      <c r="BL143" s="71">
        <f t="shared" si="74"/>
        <v>0.034406599999999996</v>
      </c>
      <c r="BM143" s="71">
        <f t="shared" si="75"/>
        <v>0.034406599999999996</v>
      </c>
      <c r="BN143" s="71">
        <f t="shared" si="76"/>
        <v>0.0254415</v>
      </c>
      <c r="BO143" s="71">
        <f t="shared" si="77"/>
        <v>0.0254415</v>
      </c>
    </row>
    <row r="144" spans="1:67" ht="12">
      <c r="A144" s="3">
        <v>13109</v>
      </c>
      <c r="B144" s="3">
        <v>2</v>
      </c>
      <c r="C144" s="3">
        <v>0</v>
      </c>
      <c r="D144" s="3">
        <v>0</v>
      </c>
      <c r="E144" s="3">
        <v>1</v>
      </c>
      <c r="F144" s="3">
        <v>0</v>
      </c>
      <c r="G144" s="3">
        <v>4</v>
      </c>
      <c r="H144" s="3">
        <v>90</v>
      </c>
      <c r="I144" s="3" t="s">
        <v>457</v>
      </c>
      <c r="J144" s="3">
        <v>99</v>
      </c>
      <c r="K144" s="3">
        <v>4</v>
      </c>
      <c r="L144" s="3">
        <v>2</v>
      </c>
      <c r="M144" s="3">
        <v>1</v>
      </c>
      <c r="N144" s="3">
        <v>2</v>
      </c>
      <c r="O144" s="3">
        <v>0</v>
      </c>
      <c r="P144" s="3">
        <v>0.001407</v>
      </c>
      <c r="Q144" s="9">
        <v>68</v>
      </c>
      <c r="R144" s="9">
        <v>0</v>
      </c>
      <c r="S144" s="7">
        <v>0</v>
      </c>
      <c r="T144" s="9">
        <v>3.6</v>
      </c>
      <c r="U144" s="9">
        <v>0</v>
      </c>
      <c r="V144" s="9">
        <v>0</v>
      </c>
      <c r="W144" s="9">
        <v>14.6</v>
      </c>
      <c r="X144" s="9">
        <v>0</v>
      </c>
      <c r="Y144" s="9">
        <v>0.5</v>
      </c>
      <c r="Z144" s="9">
        <v>0</v>
      </c>
      <c r="AA144" s="7">
        <v>0</v>
      </c>
      <c r="AB144" s="7">
        <f t="shared" si="52"/>
        <v>0</v>
      </c>
      <c r="AC144" s="9">
        <v>21.8</v>
      </c>
      <c r="AD144" s="9">
        <v>0</v>
      </c>
      <c r="AE144" s="9">
        <v>1.4</v>
      </c>
      <c r="AF144" s="9">
        <v>1.5</v>
      </c>
      <c r="AG144" s="9">
        <v>0</v>
      </c>
      <c r="AH144" s="9">
        <v>0</v>
      </c>
      <c r="AI144" s="9">
        <v>4.4</v>
      </c>
      <c r="AJ144" s="9">
        <v>87.5</v>
      </c>
      <c r="AK144" s="9">
        <v>19.4</v>
      </c>
      <c r="AL144" s="9">
        <v>86.9</v>
      </c>
      <c r="AM144" s="9">
        <v>87.4</v>
      </c>
      <c r="AN144" s="9">
        <v>18.2</v>
      </c>
      <c r="AO144" s="9">
        <v>19.5</v>
      </c>
      <c r="AP144" s="9"/>
      <c r="AQ144" s="71">
        <f t="shared" si="53"/>
        <v>0.095676</v>
      </c>
      <c r="AR144" s="71">
        <f t="shared" si="54"/>
        <v>0</v>
      </c>
      <c r="AS144" s="71">
        <f t="shared" si="55"/>
        <v>0</v>
      </c>
      <c r="AT144" s="71">
        <f t="shared" si="56"/>
        <v>0.005065200000000001</v>
      </c>
      <c r="AU144" s="71">
        <f t="shared" si="57"/>
        <v>0</v>
      </c>
      <c r="AV144" s="71">
        <f t="shared" si="58"/>
        <v>0</v>
      </c>
      <c r="AW144" s="71">
        <f t="shared" si="59"/>
        <v>0.0205422</v>
      </c>
      <c r="AX144" s="71">
        <f t="shared" si="60"/>
        <v>0</v>
      </c>
      <c r="AY144" s="71">
        <f t="shared" si="61"/>
        <v>0.0007035</v>
      </c>
      <c r="AZ144" s="71">
        <f t="shared" si="62"/>
        <v>0</v>
      </c>
      <c r="BA144" s="71">
        <f t="shared" si="63"/>
        <v>0</v>
      </c>
      <c r="BB144" s="71">
        <f t="shared" si="64"/>
        <v>0</v>
      </c>
      <c r="BC144" s="71">
        <f t="shared" si="65"/>
        <v>0.0306726</v>
      </c>
      <c r="BD144" s="71">
        <f t="shared" si="66"/>
        <v>0</v>
      </c>
      <c r="BE144" s="71">
        <f t="shared" si="67"/>
        <v>0.0019698</v>
      </c>
      <c r="BF144" s="71">
        <f t="shared" si="68"/>
        <v>0.0021105</v>
      </c>
      <c r="BG144" s="71">
        <f t="shared" si="69"/>
        <v>0</v>
      </c>
      <c r="BH144" s="71">
        <f t="shared" si="70"/>
        <v>0</v>
      </c>
      <c r="BI144" s="71">
        <f t="shared" si="71"/>
        <v>0.006190800000000001</v>
      </c>
      <c r="BJ144" s="71">
        <f t="shared" si="72"/>
        <v>0.1231125</v>
      </c>
      <c r="BK144" s="71">
        <f t="shared" si="73"/>
        <v>0.0272958</v>
      </c>
      <c r="BL144" s="71">
        <f t="shared" si="74"/>
        <v>0.12226830000000001</v>
      </c>
      <c r="BM144" s="71">
        <f t="shared" si="75"/>
        <v>0.1229718</v>
      </c>
      <c r="BN144" s="71">
        <f t="shared" si="76"/>
        <v>0.0256074</v>
      </c>
      <c r="BO144" s="71">
        <f t="shared" si="77"/>
        <v>0.027436500000000003</v>
      </c>
    </row>
    <row r="145" spans="1:67" ht="12">
      <c r="A145" s="3">
        <v>13110</v>
      </c>
      <c r="B145" s="3">
        <v>1</v>
      </c>
      <c r="C145" s="3">
        <v>1</v>
      </c>
      <c r="D145" s="3">
        <v>0</v>
      </c>
      <c r="E145" s="3">
        <v>1</v>
      </c>
      <c r="F145" s="3">
        <v>0</v>
      </c>
      <c r="G145" s="3">
        <v>3</v>
      </c>
      <c r="H145" s="3">
        <v>36</v>
      </c>
      <c r="I145" s="3" t="s">
        <v>691</v>
      </c>
      <c r="J145" s="3">
        <v>33</v>
      </c>
      <c r="K145" s="3">
        <v>4</v>
      </c>
      <c r="L145" s="3">
        <v>2</v>
      </c>
      <c r="M145" s="3">
        <v>1</v>
      </c>
      <c r="N145" s="3">
        <v>2</v>
      </c>
      <c r="O145" s="3">
        <v>0</v>
      </c>
      <c r="P145" s="3">
        <v>0.000716</v>
      </c>
      <c r="Q145" s="9">
        <v>0.4</v>
      </c>
      <c r="R145" s="9">
        <v>0</v>
      </c>
      <c r="S145" s="7">
        <v>0</v>
      </c>
      <c r="T145" s="9">
        <v>0.4</v>
      </c>
      <c r="U145" s="9">
        <v>0</v>
      </c>
      <c r="V145" s="9">
        <v>1.3</v>
      </c>
      <c r="W145" s="9">
        <v>10.1</v>
      </c>
      <c r="X145" s="9">
        <v>0</v>
      </c>
      <c r="Y145" s="9">
        <v>6.2</v>
      </c>
      <c r="Z145" s="9">
        <v>0</v>
      </c>
      <c r="AA145" s="7">
        <v>0</v>
      </c>
      <c r="AB145" s="7">
        <f t="shared" si="52"/>
        <v>0</v>
      </c>
      <c r="AC145" s="9">
        <v>0.4</v>
      </c>
      <c r="AD145" s="9">
        <v>0</v>
      </c>
      <c r="AE145" s="9">
        <v>0</v>
      </c>
      <c r="AF145" s="9">
        <v>0.2</v>
      </c>
      <c r="AG145" s="9">
        <v>0.1</v>
      </c>
      <c r="AH145" s="9">
        <v>0</v>
      </c>
      <c r="AI145" s="9">
        <v>1</v>
      </c>
      <c r="AJ145" s="9">
        <v>21.1</v>
      </c>
      <c r="AK145" s="9">
        <v>20.6</v>
      </c>
      <c r="AL145" s="9">
        <v>14.8</v>
      </c>
      <c r="AM145" s="9">
        <v>21</v>
      </c>
      <c r="AN145" s="9">
        <v>11.8</v>
      </c>
      <c r="AO145" s="9">
        <v>20.7</v>
      </c>
      <c r="AP145" s="9"/>
      <c r="AQ145" s="71">
        <f t="shared" si="53"/>
        <v>0.00028639999999999997</v>
      </c>
      <c r="AR145" s="71">
        <f t="shared" si="54"/>
        <v>0</v>
      </c>
      <c r="AS145" s="71">
        <f t="shared" si="55"/>
        <v>0</v>
      </c>
      <c r="AT145" s="71">
        <f t="shared" si="56"/>
        <v>0.00028639999999999997</v>
      </c>
      <c r="AU145" s="71">
        <f t="shared" si="57"/>
        <v>0</v>
      </c>
      <c r="AV145" s="71">
        <f t="shared" si="58"/>
        <v>0.0009308</v>
      </c>
      <c r="AW145" s="71">
        <f t="shared" si="59"/>
        <v>0.0072315999999999995</v>
      </c>
      <c r="AX145" s="71">
        <f t="shared" si="60"/>
        <v>0</v>
      </c>
      <c r="AY145" s="71">
        <f t="shared" si="61"/>
        <v>0.0044392</v>
      </c>
      <c r="AZ145" s="71">
        <f t="shared" si="62"/>
        <v>0</v>
      </c>
      <c r="BA145" s="71">
        <f t="shared" si="63"/>
        <v>0</v>
      </c>
      <c r="BB145" s="71">
        <f t="shared" si="64"/>
        <v>0</v>
      </c>
      <c r="BC145" s="71">
        <f t="shared" si="65"/>
        <v>0.00028639999999999997</v>
      </c>
      <c r="BD145" s="71">
        <f t="shared" si="66"/>
        <v>0</v>
      </c>
      <c r="BE145" s="71">
        <f t="shared" si="67"/>
        <v>0</v>
      </c>
      <c r="BF145" s="71">
        <f t="shared" si="68"/>
        <v>0.00014319999999999998</v>
      </c>
      <c r="BG145" s="71">
        <f t="shared" si="69"/>
        <v>7.159999999999999E-05</v>
      </c>
      <c r="BH145" s="71">
        <f t="shared" si="70"/>
        <v>0</v>
      </c>
      <c r="BI145" s="71">
        <f t="shared" si="71"/>
        <v>0.000716</v>
      </c>
      <c r="BJ145" s="71">
        <f t="shared" si="72"/>
        <v>0.0151076</v>
      </c>
      <c r="BK145" s="71">
        <f t="shared" si="73"/>
        <v>0.0147496</v>
      </c>
      <c r="BL145" s="71">
        <f t="shared" si="74"/>
        <v>0.0105968</v>
      </c>
      <c r="BM145" s="71">
        <f t="shared" si="75"/>
        <v>0.015035999999999999</v>
      </c>
      <c r="BN145" s="71">
        <f t="shared" si="76"/>
        <v>0.0084488</v>
      </c>
      <c r="BO145" s="71">
        <f t="shared" si="77"/>
        <v>0.014821199999999998</v>
      </c>
    </row>
    <row r="146" spans="1:67" ht="12">
      <c r="A146" s="3">
        <v>13111</v>
      </c>
      <c r="B146" s="3">
        <v>1</v>
      </c>
      <c r="C146" s="3">
        <v>1</v>
      </c>
      <c r="D146" s="3">
        <v>0</v>
      </c>
      <c r="E146" s="3">
        <v>1</v>
      </c>
      <c r="F146" s="3">
        <v>0</v>
      </c>
      <c r="G146" s="3">
        <v>2</v>
      </c>
      <c r="H146" s="3">
        <v>52</v>
      </c>
      <c r="I146" s="3" t="s">
        <v>642</v>
      </c>
      <c r="J146" s="3">
        <v>94</v>
      </c>
      <c r="K146" s="3">
        <v>5</v>
      </c>
      <c r="L146" s="3">
        <v>2</v>
      </c>
      <c r="M146" s="3">
        <v>2</v>
      </c>
      <c r="N146" s="3">
        <v>2</v>
      </c>
      <c r="O146" s="3">
        <v>0</v>
      </c>
      <c r="P146" s="3">
        <v>0.002423</v>
      </c>
      <c r="Q146" s="9">
        <v>95.4</v>
      </c>
      <c r="R146" s="9">
        <v>0</v>
      </c>
      <c r="S146" s="7">
        <v>0</v>
      </c>
      <c r="T146" s="9">
        <v>0.4</v>
      </c>
      <c r="U146" s="9">
        <v>0</v>
      </c>
      <c r="V146" s="9">
        <v>0</v>
      </c>
      <c r="W146" s="9">
        <v>8.1</v>
      </c>
      <c r="X146" s="9">
        <v>0</v>
      </c>
      <c r="Y146" s="9">
        <v>0</v>
      </c>
      <c r="Z146" s="9">
        <v>0</v>
      </c>
      <c r="AA146" s="7">
        <v>0</v>
      </c>
      <c r="AB146" s="7">
        <f t="shared" si="52"/>
        <v>0</v>
      </c>
      <c r="AC146" s="9">
        <v>95.4</v>
      </c>
      <c r="AD146" s="9">
        <v>0</v>
      </c>
      <c r="AE146" s="9">
        <v>0</v>
      </c>
      <c r="AF146" s="9">
        <v>0</v>
      </c>
      <c r="AG146" s="9">
        <v>0.4</v>
      </c>
      <c r="AH146" s="9">
        <v>0</v>
      </c>
      <c r="AI146" s="9">
        <v>6.9</v>
      </c>
      <c r="AJ146" s="9">
        <v>104.1</v>
      </c>
      <c r="AK146" s="9">
        <v>8.6</v>
      </c>
      <c r="AL146" s="9">
        <v>104.1</v>
      </c>
      <c r="AM146" s="9">
        <v>104</v>
      </c>
      <c r="AN146" s="9">
        <v>8.5</v>
      </c>
      <c r="AO146" s="9">
        <v>8.7</v>
      </c>
      <c r="AP146" s="9"/>
      <c r="AQ146" s="71">
        <f t="shared" si="53"/>
        <v>0.2311542</v>
      </c>
      <c r="AR146" s="71">
        <f t="shared" si="54"/>
        <v>0</v>
      </c>
      <c r="AS146" s="71">
        <f t="shared" si="55"/>
        <v>0</v>
      </c>
      <c r="AT146" s="71">
        <f t="shared" si="56"/>
        <v>0.0009691999999999999</v>
      </c>
      <c r="AU146" s="71">
        <f t="shared" si="57"/>
        <v>0</v>
      </c>
      <c r="AV146" s="71">
        <f t="shared" si="58"/>
        <v>0</v>
      </c>
      <c r="AW146" s="71">
        <f t="shared" si="59"/>
        <v>0.0196263</v>
      </c>
      <c r="AX146" s="71">
        <f t="shared" si="60"/>
        <v>0</v>
      </c>
      <c r="AY146" s="71">
        <f t="shared" si="61"/>
        <v>0</v>
      </c>
      <c r="AZ146" s="71">
        <f t="shared" si="62"/>
        <v>0</v>
      </c>
      <c r="BA146" s="71">
        <f t="shared" si="63"/>
        <v>0</v>
      </c>
      <c r="BB146" s="71">
        <f t="shared" si="64"/>
        <v>0</v>
      </c>
      <c r="BC146" s="71">
        <f t="shared" si="65"/>
        <v>0.2311542</v>
      </c>
      <c r="BD146" s="71">
        <f t="shared" si="66"/>
        <v>0</v>
      </c>
      <c r="BE146" s="71">
        <f t="shared" si="67"/>
        <v>0</v>
      </c>
      <c r="BF146" s="71">
        <f t="shared" si="68"/>
        <v>0</v>
      </c>
      <c r="BG146" s="71">
        <f t="shared" si="69"/>
        <v>0.0009691999999999999</v>
      </c>
      <c r="BH146" s="71">
        <f t="shared" si="70"/>
        <v>0</v>
      </c>
      <c r="BI146" s="71">
        <f t="shared" si="71"/>
        <v>0.0167187</v>
      </c>
      <c r="BJ146" s="71">
        <f t="shared" si="72"/>
        <v>0.25223429999999997</v>
      </c>
      <c r="BK146" s="71">
        <f t="shared" si="73"/>
        <v>0.020837799999999997</v>
      </c>
      <c r="BL146" s="71">
        <f t="shared" si="74"/>
        <v>0.25223429999999997</v>
      </c>
      <c r="BM146" s="71">
        <f t="shared" si="75"/>
        <v>0.251992</v>
      </c>
      <c r="BN146" s="71">
        <f t="shared" si="76"/>
        <v>0.0205955</v>
      </c>
      <c r="BO146" s="71">
        <f t="shared" si="77"/>
        <v>0.021080099999999997</v>
      </c>
    </row>
    <row r="147" spans="1:67" ht="12">
      <c r="A147" s="3">
        <v>13112</v>
      </c>
      <c r="B147" s="3">
        <v>8</v>
      </c>
      <c r="C147" s="3">
        <v>0</v>
      </c>
      <c r="D147" s="3">
        <v>0</v>
      </c>
      <c r="E147" s="3">
        <v>1</v>
      </c>
      <c r="F147" s="3">
        <v>0</v>
      </c>
      <c r="G147" s="3">
        <v>4</v>
      </c>
      <c r="H147" s="3">
        <v>52</v>
      </c>
      <c r="I147" s="3" t="s">
        <v>642</v>
      </c>
      <c r="J147" s="3">
        <v>94</v>
      </c>
      <c r="K147" s="3">
        <v>5</v>
      </c>
      <c r="L147" s="3">
        <v>2</v>
      </c>
      <c r="M147" s="3">
        <v>1</v>
      </c>
      <c r="N147" s="3">
        <v>2</v>
      </c>
      <c r="O147" s="3">
        <v>0</v>
      </c>
      <c r="P147" s="3">
        <v>0.001407</v>
      </c>
      <c r="Q147" s="9">
        <v>4.1</v>
      </c>
      <c r="R147" s="9">
        <v>0</v>
      </c>
      <c r="S147" s="7">
        <v>0</v>
      </c>
      <c r="T147" s="9">
        <v>1.2</v>
      </c>
      <c r="U147" s="9">
        <v>0</v>
      </c>
      <c r="V147" s="9">
        <v>9.1</v>
      </c>
      <c r="W147" s="9">
        <v>7.8</v>
      </c>
      <c r="X147" s="9">
        <v>0</v>
      </c>
      <c r="Y147" s="9">
        <v>5.5</v>
      </c>
      <c r="Z147" s="9">
        <v>0</v>
      </c>
      <c r="AA147" s="7">
        <v>0</v>
      </c>
      <c r="AB147" s="7">
        <f t="shared" si="52"/>
        <v>0</v>
      </c>
      <c r="AC147" s="9">
        <v>4.1</v>
      </c>
      <c r="AD147" s="9">
        <v>0</v>
      </c>
      <c r="AE147" s="9">
        <v>0</v>
      </c>
      <c r="AF147" s="9">
        <v>1</v>
      </c>
      <c r="AG147" s="9">
        <v>0.2</v>
      </c>
      <c r="AH147" s="9">
        <v>0</v>
      </c>
      <c r="AI147" s="9">
        <v>4.2</v>
      </c>
      <c r="AJ147" s="9">
        <v>29.2</v>
      </c>
      <c r="AK147" s="9">
        <v>25</v>
      </c>
      <c r="AL147" s="9">
        <v>23.6</v>
      </c>
      <c r="AM147" s="9">
        <v>29.1</v>
      </c>
      <c r="AN147" s="9">
        <v>18.1</v>
      </c>
      <c r="AO147" s="9">
        <v>25.1</v>
      </c>
      <c r="AP147" s="9"/>
      <c r="AQ147" s="71">
        <f t="shared" si="53"/>
        <v>0.0057687</v>
      </c>
      <c r="AR147" s="71">
        <f t="shared" si="54"/>
        <v>0</v>
      </c>
      <c r="AS147" s="71">
        <f t="shared" si="55"/>
        <v>0</v>
      </c>
      <c r="AT147" s="71">
        <f t="shared" si="56"/>
        <v>0.0016884</v>
      </c>
      <c r="AU147" s="71">
        <f t="shared" si="57"/>
        <v>0</v>
      </c>
      <c r="AV147" s="71">
        <f t="shared" si="58"/>
        <v>0.0128037</v>
      </c>
      <c r="AW147" s="71">
        <f t="shared" si="59"/>
        <v>0.0109746</v>
      </c>
      <c r="AX147" s="71">
        <f t="shared" si="60"/>
        <v>0</v>
      </c>
      <c r="AY147" s="71">
        <f t="shared" si="61"/>
        <v>0.007738500000000001</v>
      </c>
      <c r="AZ147" s="71">
        <f t="shared" si="62"/>
        <v>0</v>
      </c>
      <c r="BA147" s="71">
        <f t="shared" si="63"/>
        <v>0</v>
      </c>
      <c r="BB147" s="71">
        <f t="shared" si="64"/>
        <v>0</v>
      </c>
      <c r="BC147" s="71">
        <f t="shared" si="65"/>
        <v>0.0057687</v>
      </c>
      <c r="BD147" s="71">
        <f t="shared" si="66"/>
        <v>0</v>
      </c>
      <c r="BE147" s="71">
        <f t="shared" si="67"/>
        <v>0</v>
      </c>
      <c r="BF147" s="71">
        <f t="shared" si="68"/>
        <v>0.001407</v>
      </c>
      <c r="BG147" s="71">
        <f t="shared" si="69"/>
        <v>0.0002814</v>
      </c>
      <c r="BH147" s="71">
        <f t="shared" si="70"/>
        <v>0</v>
      </c>
      <c r="BI147" s="71">
        <f t="shared" si="71"/>
        <v>0.0059094</v>
      </c>
      <c r="BJ147" s="71">
        <f t="shared" si="72"/>
        <v>0.0410844</v>
      </c>
      <c r="BK147" s="71">
        <f t="shared" si="73"/>
        <v>0.035175</v>
      </c>
      <c r="BL147" s="71">
        <f t="shared" si="74"/>
        <v>0.033205200000000004</v>
      </c>
      <c r="BM147" s="71">
        <f t="shared" si="75"/>
        <v>0.040943700000000006</v>
      </c>
      <c r="BN147" s="71">
        <f t="shared" si="76"/>
        <v>0.025466700000000002</v>
      </c>
      <c r="BO147" s="71">
        <f t="shared" si="77"/>
        <v>0.035315700000000005</v>
      </c>
    </row>
    <row r="148" spans="1:67" ht="12">
      <c r="A148" s="3">
        <v>13113</v>
      </c>
      <c r="B148" s="3">
        <v>1</v>
      </c>
      <c r="C148" s="3">
        <v>1</v>
      </c>
      <c r="D148" s="3">
        <v>0</v>
      </c>
      <c r="E148" s="3">
        <v>1</v>
      </c>
      <c r="F148" s="3">
        <v>0</v>
      </c>
      <c r="G148" s="3">
        <v>3</v>
      </c>
      <c r="H148" s="3">
        <v>75</v>
      </c>
      <c r="I148" s="3" t="s">
        <v>382</v>
      </c>
      <c r="J148" s="3">
        <v>69</v>
      </c>
      <c r="K148" s="3">
        <v>1</v>
      </c>
      <c r="L148" s="3">
        <v>2</v>
      </c>
      <c r="M148" s="3">
        <v>1</v>
      </c>
      <c r="N148" s="3">
        <v>2</v>
      </c>
      <c r="O148" s="3">
        <v>0</v>
      </c>
      <c r="P148" s="3">
        <v>0.000716</v>
      </c>
      <c r="Q148" s="9">
        <v>437.5</v>
      </c>
      <c r="R148" s="9">
        <v>0</v>
      </c>
      <c r="S148" s="7">
        <v>0</v>
      </c>
      <c r="T148" s="9">
        <v>10.6</v>
      </c>
      <c r="U148" s="9">
        <v>0.2</v>
      </c>
      <c r="V148" s="9">
        <v>82.7</v>
      </c>
      <c r="W148" s="9">
        <v>38.7</v>
      </c>
      <c r="X148" s="9">
        <v>0</v>
      </c>
      <c r="Y148" s="9">
        <v>57.3</v>
      </c>
      <c r="Z148" s="9">
        <v>551.4</v>
      </c>
      <c r="AA148" s="7">
        <v>1</v>
      </c>
      <c r="AB148" s="7">
        <f t="shared" si="52"/>
        <v>0</v>
      </c>
      <c r="AC148" s="9">
        <v>47.2</v>
      </c>
      <c r="AD148" s="9">
        <v>114.1</v>
      </c>
      <c r="AE148" s="9">
        <v>0</v>
      </c>
      <c r="AF148" s="9">
        <v>3.9</v>
      </c>
      <c r="AG148" s="9">
        <v>6</v>
      </c>
      <c r="AH148" s="9">
        <v>0</v>
      </c>
      <c r="AI148" s="9">
        <v>9.4</v>
      </c>
      <c r="AJ148" s="9">
        <v>588.3</v>
      </c>
      <c r="AK148" s="9">
        <v>702.1</v>
      </c>
      <c r="AL148" s="9">
        <v>1082.3</v>
      </c>
      <c r="AM148" s="9">
        <v>1139.6</v>
      </c>
      <c r="AN148" s="9">
        <v>132.2</v>
      </c>
      <c r="AO148" s="9">
        <v>150.8</v>
      </c>
      <c r="AP148" s="9"/>
      <c r="AQ148" s="71">
        <f t="shared" si="53"/>
        <v>0.31325</v>
      </c>
      <c r="AR148" s="71">
        <f t="shared" si="54"/>
        <v>0</v>
      </c>
      <c r="AS148" s="71">
        <f t="shared" si="55"/>
        <v>0</v>
      </c>
      <c r="AT148" s="71">
        <f t="shared" si="56"/>
        <v>0.007589599999999999</v>
      </c>
      <c r="AU148" s="71">
        <f t="shared" si="57"/>
        <v>0.00014319999999999998</v>
      </c>
      <c r="AV148" s="71">
        <f t="shared" si="58"/>
        <v>0.0592132</v>
      </c>
      <c r="AW148" s="71">
        <f t="shared" si="59"/>
        <v>0.0277092</v>
      </c>
      <c r="AX148" s="71">
        <f t="shared" si="60"/>
        <v>0</v>
      </c>
      <c r="AY148" s="71">
        <f t="shared" si="61"/>
        <v>0.041026799999999995</v>
      </c>
      <c r="AZ148" s="71">
        <f t="shared" si="62"/>
        <v>0.39480239999999994</v>
      </c>
      <c r="BA148" s="71">
        <f t="shared" si="63"/>
        <v>0.000716</v>
      </c>
      <c r="BB148" s="71">
        <f t="shared" si="64"/>
        <v>0</v>
      </c>
      <c r="BC148" s="71">
        <f t="shared" si="65"/>
        <v>0.0337952</v>
      </c>
      <c r="BD148" s="71">
        <f t="shared" si="66"/>
        <v>0.0816956</v>
      </c>
      <c r="BE148" s="71">
        <f t="shared" si="67"/>
        <v>0</v>
      </c>
      <c r="BF148" s="71">
        <f t="shared" si="68"/>
        <v>0.0027923999999999996</v>
      </c>
      <c r="BG148" s="71">
        <f t="shared" si="69"/>
        <v>0.0042959999999999995</v>
      </c>
      <c r="BH148" s="71">
        <f t="shared" si="70"/>
        <v>0</v>
      </c>
      <c r="BI148" s="71">
        <f t="shared" si="71"/>
        <v>0.0067304</v>
      </c>
      <c r="BJ148" s="71">
        <f t="shared" si="72"/>
        <v>0.42122279999999995</v>
      </c>
      <c r="BK148" s="71">
        <f t="shared" si="73"/>
        <v>0.5027036</v>
      </c>
      <c r="BL148" s="71">
        <f t="shared" si="74"/>
        <v>0.7749267999999999</v>
      </c>
      <c r="BM148" s="71">
        <f t="shared" si="75"/>
        <v>0.8159535999999998</v>
      </c>
      <c r="BN148" s="71">
        <f t="shared" si="76"/>
        <v>0.09465519999999998</v>
      </c>
      <c r="BO148" s="71">
        <f t="shared" si="77"/>
        <v>0.1079728</v>
      </c>
    </row>
    <row r="149" spans="1:67" ht="12">
      <c r="A149" s="3">
        <v>13114</v>
      </c>
      <c r="B149" s="3">
        <v>1</v>
      </c>
      <c r="C149" s="3">
        <v>1</v>
      </c>
      <c r="D149" s="3">
        <v>0</v>
      </c>
      <c r="E149" s="3">
        <v>1</v>
      </c>
      <c r="F149" s="3">
        <v>0</v>
      </c>
      <c r="G149" s="3">
        <v>4</v>
      </c>
      <c r="H149" s="3">
        <v>19</v>
      </c>
      <c r="I149" s="3" t="s">
        <v>682</v>
      </c>
      <c r="J149" s="3">
        <v>28</v>
      </c>
      <c r="K149" s="3">
        <v>5</v>
      </c>
      <c r="L149" s="3">
        <v>2</v>
      </c>
      <c r="M149" s="3">
        <v>1</v>
      </c>
      <c r="N149" s="3">
        <v>2</v>
      </c>
      <c r="O149" s="3">
        <v>0</v>
      </c>
      <c r="P149" s="3">
        <v>0.001407</v>
      </c>
      <c r="Q149" s="9">
        <v>20.1</v>
      </c>
      <c r="R149" s="9">
        <v>0</v>
      </c>
      <c r="S149" s="7">
        <v>0</v>
      </c>
      <c r="T149" s="9">
        <v>1.3</v>
      </c>
      <c r="U149" s="9">
        <v>0</v>
      </c>
      <c r="V149" s="9">
        <v>0</v>
      </c>
      <c r="W149" s="9">
        <v>5.8</v>
      </c>
      <c r="X149" s="9">
        <v>0</v>
      </c>
      <c r="Y149" s="9">
        <v>5.9</v>
      </c>
      <c r="Z149" s="9">
        <v>294.8</v>
      </c>
      <c r="AA149" s="7">
        <v>1</v>
      </c>
      <c r="AB149" s="7">
        <f t="shared" si="52"/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1.3</v>
      </c>
      <c r="AH149" s="9">
        <v>0</v>
      </c>
      <c r="AI149" s="9">
        <v>4.3</v>
      </c>
      <c r="AJ149" s="9">
        <v>27.3</v>
      </c>
      <c r="AK149" s="9">
        <v>302</v>
      </c>
      <c r="AL149" s="9">
        <v>316.2</v>
      </c>
      <c r="AM149" s="9">
        <v>322.1</v>
      </c>
      <c r="AN149" s="9">
        <v>7.1</v>
      </c>
      <c r="AO149" s="9">
        <v>7.2</v>
      </c>
      <c r="AP149" s="9"/>
      <c r="AQ149" s="71">
        <f t="shared" si="53"/>
        <v>0.028280700000000002</v>
      </c>
      <c r="AR149" s="71">
        <f t="shared" si="54"/>
        <v>0</v>
      </c>
      <c r="AS149" s="71">
        <f t="shared" si="55"/>
        <v>0</v>
      </c>
      <c r="AT149" s="71">
        <f t="shared" si="56"/>
        <v>0.0018291000000000002</v>
      </c>
      <c r="AU149" s="71">
        <f t="shared" si="57"/>
        <v>0</v>
      </c>
      <c r="AV149" s="71">
        <f t="shared" si="58"/>
        <v>0</v>
      </c>
      <c r="AW149" s="71">
        <f t="shared" si="59"/>
        <v>0.0081606</v>
      </c>
      <c r="AX149" s="71">
        <f t="shared" si="60"/>
        <v>0</v>
      </c>
      <c r="AY149" s="71">
        <f t="shared" si="61"/>
        <v>0.008301300000000001</v>
      </c>
      <c r="AZ149" s="71">
        <f t="shared" si="62"/>
        <v>0.41478360000000003</v>
      </c>
      <c r="BA149" s="71">
        <f t="shared" si="63"/>
        <v>0.001407</v>
      </c>
      <c r="BB149" s="71">
        <f t="shared" si="64"/>
        <v>0</v>
      </c>
      <c r="BC149" s="71">
        <f t="shared" si="65"/>
        <v>0</v>
      </c>
      <c r="BD149" s="71">
        <f t="shared" si="66"/>
        <v>0</v>
      </c>
      <c r="BE149" s="71">
        <f t="shared" si="67"/>
        <v>0</v>
      </c>
      <c r="BF149" s="71">
        <f t="shared" si="68"/>
        <v>0</v>
      </c>
      <c r="BG149" s="71">
        <f t="shared" si="69"/>
        <v>0.0018291000000000002</v>
      </c>
      <c r="BH149" s="71">
        <f t="shared" si="70"/>
        <v>0</v>
      </c>
      <c r="BI149" s="71">
        <f t="shared" si="71"/>
        <v>0.0060501</v>
      </c>
      <c r="BJ149" s="71">
        <f t="shared" si="72"/>
        <v>0.038411100000000004</v>
      </c>
      <c r="BK149" s="71">
        <f t="shared" si="73"/>
        <v>0.424914</v>
      </c>
      <c r="BL149" s="71">
        <f t="shared" si="74"/>
        <v>0.4448934</v>
      </c>
      <c r="BM149" s="71">
        <f t="shared" si="75"/>
        <v>0.45319470000000006</v>
      </c>
      <c r="BN149" s="71">
        <f t="shared" si="76"/>
        <v>0.0099897</v>
      </c>
      <c r="BO149" s="71">
        <f t="shared" si="77"/>
        <v>0.010130400000000001</v>
      </c>
    </row>
    <row r="150" spans="1:67" ht="12">
      <c r="A150" s="3">
        <v>13115</v>
      </c>
      <c r="B150" s="3">
        <v>9</v>
      </c>
      <c r="C150" s="3">
        <v>0</v>
      </c>
      <c r="D150" s="3">
        <v>1</v>
      </c>
      <c r="E150" s="3">
        <v>1</v>
      </c>
      <c r="F150" s="3">
        <v>0</v>
      </c>
      <c r="G150" s="3">
        <v>2</v>
      </c>
      <c r="H150" s="3">
        <v>80</v>
      </c>
      <c r="I150" s="3" t="s">
        <v>619</v>
      </c>
      <c r="J150" s="3">
        <v>65</v>
      </c>
      <c r="K150" s="3">
        <v>1</v>
      </c>
      <c r="L150" s="3">
        <v>2</v>
      </c>
      <c r="M150" s="3">
        <v>1</v>
      </c>
      <c r="N150" s="3">
        <v>2</v>
      </c>
      <c r="O150" s="3">
        <v>0</v>
      </c>
      <c r="P150" s="3">
        <v>0.002423</v>
      </c>
      <c r="Q150" s="9">
        <v>99.4</v>
      </c>
      <c r="R150" s="9">
        <v>0</v>
      </c>
      <c r="S150" s="7">
        <v>0</v>
      </c>
      <c r="T150" s="9">
        <v>36.1</v>
      </c>
      <c r="U150" s="9">
        <v>11.8</v>
      </c>
      <c r="V150" s="9">
        <v>7.4</v>
      </c>
      <c r="W150" s="9">
        <v>15.5</v>
      </c>
      <c r="X150" s="9">
        <v>2.1</v>
      </c>
      <c r="Y150" s="9">
        <v>66.2</v>
      </c>
      <c r="Z150" s="9">
        <v>249.3</v>
      </c>
      <c r="AA150" s="7">
        <v>1</v>
      </c>
      <c r="AB150" s="7">
        <f t="shared" si="52"/>
        <v>1</v>
      </c>
      <c r="AC150" s="9">
        <v>14.3</v>
      </c>
      <c r="AD150" s="9">
        <v>0</v>
      </c>
      <c r="AE150" s="9">
        <v>22.9</v>
      </c>
      <c r="AF150" s="9">
        <v>9.4</v>
      </c>
      <c r="AG150" s="9">
        <v>2.2</v>
      </c>
      <c r="AH150" s="9">
        <v>11.5</v>
      </c>
      <c r="AI150" s="9">
        <v>1.2</v>
      </c>
      <c r="AJ150" s="9">
        <v>173</v>
      </c>
      <c r="AK150" s="9">
        <v>322.9</v>
      </c>
      <c r="AL150" s="9">
        <v>356</v>
      </c>
      <c r="AM150" s="9">
        <v>422.3</v>
      </c>
      <c r="AN150" s="9">
        <v>72.9</v>
      </c>
      <c r="AO150" s="9">
        <v>73.6</v>
      </c>
      <c r="AP150" s="9"/>
      <c r="AQ150" s="71">
        <f t="shared" si="53"/>
        <v>0.24084619999999998</v>
      </c>
      <c r="AR150" s="71">
        <f t="shared" si="54"/>
        <v>0</v>
      </c>
      <c r="AS150" s="71">
        <f t="shared" si="55"/>
        <v>0</v>
      </c>
      <c r="AT150" s="71">
        <f t="shared" si="56"/>
        <v>0.0874703</v>
      </c>
      <c r="AU150" s="71">
        <f t="shared" si="57"/>
        <v>0.0285914</v>
      </c>
      <c r="AV150" s="71">
        <f t="shared" si="58"/>
        <v>0.0179302</v>
      </c>
      <c r="AW150" s="71">
        <f t="shared" si="59"/>
        <v>0.0375565</v>
      </c>
      <c r="AX150" s="71">
        <f t="shared" si="60"/>
        <v>0.0050883</v>
      </c>
      <c r="AY150" s="71">
        <f t="shared" si="61"/>
        <v>0.1604026</v>
      </c>
      <c r="AZ150" s="71">
        <f t="shared" si="62"/>
        <v>0.6040539</v>
      </c>
      <c r="BA150" s="71">
        <f t="shared" si="63"/>
        <v>0.002423</v>
      </c>
      <c r="BB150" s="71">
        <f t="shared" si="64"/>
        <v>0.002423</v>
      </c>
      <c r="BC150" s="71">
        <f t="shared" si="65"/>
        <v>0.034648899999999996</v>
      </c>
      <c r="BD150" s="71">
        <f t="shared" si="66"/>
        <v>0</v>
      </c>
      <c r="BE150" s="71">
        <f t="shared" si="67"/>
        <v>0.05548669999999999</v>
      </c>
      <c r="BF150" s="71">
        <f t="shared" si="68"/>
        <v>0.0227762</v>
      </c>
      <c r="BG150" s="71">
        <f t="shared" si="69"/>
        <v>0.0053306</v>
      </c>
      <c r="BH150" s="71">
        <f t="shared" si="70"/>
        <v>0.027864499999999997</v>
      </c>
      <c r="BI150" s="71">
        <f t="shared" si="71"/>
        <v>0.0029075999999999998</v>
      </c>
      <c r="BJ150" s="71">
        <f t="shared" si="72"/>
        <v>0.41917899999999997</v>
      </c>
      <c r="BK150" s="71">
        <f t="shared" si="73"/>
        <v>0.7823866999999999</v>
      </c>
      <c r="BL150" s="71">
        <f t="shared" si="74"/>
        <v>0.8625879999999999</v>
      </c>
      <c r="BM150" s="71">
        <f t="shared" si="75"/>
        <v>1.0232329</v>
      </c>
      <c r="BN150" s="71">
        <f t="shared" si="76"/>
        <v>0.1766367</v>
      </c>
      <c r="BO150" s="71">
        <f t="shared" si="77"/>
        <v>0.17833279999999999</v>
      </c>
    </row>
    <row r="151" spans="1:67" ht="12">
      <c r="A151" s="3">
        <v>13116</v>
      </c>
      <c r="B151" s="3">
        <v>3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90</v>
      </c>
      <c r="I151" s="3" t="s">
        <v>457</v>
      </c>
      <c r="J151" s="3">
        <v>99</v>
      </c>
      <c r="K151" s="3">
        <v>4</v>
      </c>
      <c r="L151" s="3">
        <v>2</v>
      </c>
      <c r="M151" s="3">
        <v>2</v>
      </c>
      <c r="N151" s="3">
        <v>2</v>
      </c>
      <c r="O151" s="3">
        <v>0</v>
      </c>
      <c r="P151" s="3">
        <v>0.002423</v>
      </c>
      <c r="Q151" s="9">
        <v>3.4</v>
      </c>
      <c r="R151" s="9">
        <v>0</v>
      </c>
      <c r="S151" s="7">
        <v>0</v>
      </c>
      <c r="T151" s="9">
        <v>1</v>
      </c>
      <c r="U151" s="9">
        <v>0</v>
      </c>
      <c r="V151" s="9">
        <v>0</v>
      </c>
      <c r="W151" s="9">
        <v>51</v>
      </c>
      <c r="X151" s="9">
        <v>0.1</v>
      </c>
      <c r="Y151" s="9">
        <v>2.5</v>
      </c>
      <c r="Z151" s="9">
        <v>0</v>
      </c>
      <c r="AA151" s="7">
        <v>0</v>
      </c>
      <c r="AB151" s="7">
        <f t="shared" si="52"/>
        <v>0</v>
      </c>
      <c r="AC151" s="9">
        <v>3.4</v>
      </c>
      <c r="AD151" s="9">
        <v>0</v>
      </c>
      <c r="AE151" s="9">
        <v>0</v>
      </c>
      <c r="AF151" s="9">
        <v>0.2</v>
      </c>
      <c r="AG151" s="9">
        <v>0</v>
      </c>
      <c r="AH151" s="9">
        <v>0</v>
      </c>
      <c r="AI151" s="9">
        <v>24.8</v>
      </c>
      <c r="AJ151" s="9">
        <v>55.6</v>
      </c>
      <c r="AK151" s="9">
        <v>52.2</v>
      </c>
      <c r="AL151" s="9">
        <v>53.1</v>
      </c>
      <c r="AM151" s="9">
        <v>55.6</v>
      </c>
      <c r="AN151" s="9">
        <v>52.1</v>
      </c>
      <c r="AO151" s="9">
        <v>52.2</v>
      </c>
      <c r="AP151" s="9"/>
      <c r="AQ151" s="71">
        <f t="shared" si="53"/>
        <v>0.0082382</v>
      </c>
      <c r="AR151" s="71">
        <f t="shared" si="54"/>
        <v>0</v>
      </c>
      <c r="AS151" s="71">
        <f t="shared" si="55"/>
        <v>0</v>
      </c>
      <c r="AT151" s="71">
        <f t="shared" si="56"/>
        <v>0.002423</v>
      </c>
      <c r="AU151" s="71">
        <f t="shared" si="57"/>
        <v>0</v>
      </c>
      <c r="AV151" s="71">
        <f t="shared" si="58"/>
        <v>0</v>
      </c>
      <c r="AW151" s="71">
        <f t="shared" si="59"/>
        <v>0.12357299999999999</v>
      </c>
      <c r="AX151" s="71">
        <f t="shared" si="60"/>
        <v>0.00024229999999999998</v>
      </c>
      <c r="AY151" s="71">
        <f t="shared" si="61"/>
        <v>0.0060574999999999995</v>
      </c>
      <c r="AZ151" s="71">
        <f t="shared" si="62"/>
        <v>0</v>
      </c>
      <c r="BA151" s="71">
        <f t="shared" si="63"/>
        <v>0</v>
      </c>
      <c r="BB151" s="71">
        <f t="shared" si="64"/>
        <v>0</v>
      </c>
      <c r="BC151" s="71">
        <f t="shared" si="65"/>
        <v>0.0082382</v>
      </c>
      <c r="BD151" s="71">
        <f t="shared" si="66"/>
        <v>0</v>
      </c>
      <c r="BE151" s="71">
        <f t="shared" si="67"/>
        <v>0</v>
      </c>
      <c r="BF151" s="71">
        <f t="shared" si="68"/>
        <v>0.00048459999999999996</v>
      </c>
      <c r="BG151" s="71">
        <f t="shared" si="69"/>
        <v>0</v>
      </c>
      <c r="BH151" s="71">
        <f t="shared" si="70"/>
        <v>0</v>
      </c>
      <c r="BI151" s="71">
        <f t="shared" si="71"/>
        <v>0.060090399999999995</v>
      </c>
      <c r="BJ151" s="71">
        <f t="shared" si="72"/>
        <v>0.1347188</v>
      </c>
      <c r="BK151" s="71">
        <f t="shared" si="73"/>
        <v>0.1264806</v>
      </c>
      <c r="BL151" s="71">
        <f t="shared" si="74"/>
        <v>0.1286613</v>
      </c>
      <c r="BM151" s="71">
        <f t="shared" si="75"/>
        <v>0.1347188</v>
      </c>
      <c r="BN151" s="71">
        <f t="shared" si="76"/>
        <v>0.1262383</v>
      </c>
      <c r="BO151" s="71">
        <f t="shared" si="77"/>
        <v>0.1264806</v>
      </c>
    </row>
    <row r="152" spans="1:67" ht="12">
      <c r="A152" s="3">
        <v>13117</v>
      </c>
      <c r="B152" s="3">
        <v>2</v>
      </c>
      <c r="C152" s="3">
        <v>0</v>
      </c>
      <c r="D152" s="3">
        <v>0</v>
      </c>
      <c r="E152" s="3">
        <v>1</v>
      </c>
      <c r="F152" s="3">
        <v>0</v>
      </c>
      <c r="G152" s="3">
        <v>2</v>
      </c>
      <c r="H152" s="3">
        <v>81</v>
      </c>
      <c r="I152" s="3" t="s">
        <v>620</v>
      </c>
      <c r="J152" s="3">
        <v>66</v>
      </c>
      <c r="K152" s="3">
        <v>1</v>
      </c>
      <c r="L152" s="3">
        <v>2</v>
      </c>
      <c r="M152" s="3">
        <v>2</v>
      </c>
      <c r="N152" s="3">
        <v>2</v>
      </c>
      <c r="O152" s="3">
        <v>0</v>
      </c>
      <c r="P152" s="3">
        <v>0.002423</v>
      </c>
      <c r="Q152" s="9">
        <v>21.2</v>
      </c>
      <c r="R152" s="9">
        <v>0</v>
      </c>
      <c r="S152" s="7">
        <v>0</v>
      </c>
      <c r="T152" s="9">
        <v>35.4</v>
      </c>
      <c r="U152" s="9">
        <v>0</v>
      </c>
      <c r="V152" s="9">
        <v>48.8</v>
      </c>
      <c r="W152" s="9">
        <v>26</v>
      </c>
      <c r="X152" s="9">
        <v>0</v>
      </c>
      <c r="Y152" s="9">
        <v>60.9</v>
      </c>
      <c r="Z152" s="9">
        <v>74.6</v>
      </c>
      <c r="AA152" s="7">
        <v>1</v>
      </c>
      <c r="AB152" s="7">
        <f t="shared" si="52"/>
        <v>0</v>
      </c>
      <c r="AC152" s="9">
        <v>21.2</v>
      </c>
      <c r="AD152" s="9">
        <v>0</v>
      </c>
      <c r="AE152" s="9">
        <v>0</v>
      </c>
      <c r="AF152" s="9">
        <v>2.9</v>
      </c>
      <c r="AG152" s="9">
        <v>32.3</v>
      </c>
      <c r="AH152" s="9">
        <v>0</v>
      </c>
      <c r="AI152" s="9">
        <v>6.5</v>
      </c>
      <c r="AJ152" s="9">
        <v>131.5</v>
      </c>
      <c r="AK152" s="9">
        <v>184.9</v>
      </c>
      <c r="AL152" s="9">
        <v>145.2</v>
      </c>
      <c r="AM152" s="9">
        <v>206.1</v>
      </c>
      <c r="AN152" s="9">
        <v>110.2</v>
      </c>
      <c r="AO152" s="9">
        <v>110.3</v>
      </c>
      <c r="AP152" s="9"/>
      <c r="AQ152" s="71">
        <f t="shared" si="53"/>
        <v>0.05136759999999999</v>
      </c>
      <c r="AR152" s="71">
        <f t="shared" si="54"/>
        <v>0</v>
      </c>
      <c r="AS152" s="71">
        <f t="shared" si="55"/>
        <v>0</v>
      </c>
      <c r="AT152" s="71">
        <f t="shared" si="56"/>
        <v>0.0857742</v>
      </c>
      <c r="AU152" s="71">
        <f t="shared" si="57"/>
        <v>0</v>
      </c>
      <c r="AV152" s="71">
        <f t="shared" si="58"/>
        <v>0.11824239999999998</v>
      </c>
      <c r="AW152" s="71">
        <f t="shared" si="59"/>
        <v>0.062998</v>
      </c>
      <c r="AX152" s="71">
        <f t="shared" si="60"/>
        <v>0</v>
      </c>
      <c r="AY152" s="71">
        <f t="shared" si="61"/>
        <v>0.1475607</v>
      </c>
      <c r="AZ152" s="71">
        <f t="shared" si="62"/>
        <v>0.18075579999999997</v>
      </c>
      <c r="BA152" s="71">
        <f t="shared" si="63"/>
        <v>0.002423</v>
      </c>
      <c r="BB152" s="71">
        <f t="shared" si="64"/>
        <v>0</v>
      </c>
      <c r="BC152" s="71">
        <f t="shared" si="65"/>
        <v>0.05136759999999999</v>
      </c>
      <c r="BD152" s="71">
        <f t="shared" si="66"/>
        <v>0</v>
      </c>
      <c r="BE152" s="71">
        <f t="shared" si="67"/>
        <v>0</v>
      </c>
      <c r="BF152" s="71">
        <f t="shared" si="68"/>
        <v>0.0070266999999999994</v>
      </c>
      <c r="BG152" s="71">
        <f t="shared" si="69"/>
        <v>0.07826289999999998</v>
      </c>
      <c r="BH152" s="71">
        <f t="shared" si="70"/>
        <v>0</v>
      </c>
      <c r="BI152" s="71">
        <f t="shared" si="71"/>
        <v>0.0157495</v>
      </c>
      <c r="BJ152" s="71">
        <f t="shared" si="72"/>
        <v>0.3186245</v>
      </c>
      <c r="BK152" s="71">
        <f t="shared" si="73"/>
        <v>0.4480127</v>
      </c>
      <c r="BL152" s="71">
        <f t="shared" si="74"/>
        <v>0.35181959999999995</v>
      </c>
      <c r="BM152" s="71">
        <f t="shared" si="75"/>
        <v>0.49938029999999994</v>
      </c>
      <c r="BN152" s="71">
        <f t="shared" si="76"/>
        <v>0.2670146</v>
      </c>
      <c r="BO152" s="71">
        <f t="shared" si="77"/>
        <v>0.26725689999999996</v>
      </c>
    </row>
    <row r="153" spans="1:67" ht="12">
      <c r="A153" s="3">
        <v>13118</v>
      </c>
      <c r="B153" s="3">
        <v>1</v>
      </c>
      <c r="C153" s="3">
        <v>1</v>
      </c>
      <c r="D153" s="3">
        <v>0</v>
      </c>
      <c r="E153" s="3">
        <v>1</v>
      </c>
      <c r="F153" s="3">
        <v>0</v>
      </c>
      <c r="G153" s="3">
        <v>2</v>
      </c>
      <c r="H153" s="3">
        <v>31</v>
      </c>
      <c r="I153" s="3" t="s">
        <v>762</v>
      </c>
      <c r="J153" s="3">
        <v>31</v>
      </c>
      <c r="K153" s="3">
        <v>4</v>
      </c>
      <c r="L153" s="3">
        <v>2</v>
      </c>
      <c r="M153" s="3">
        <v>2</v>
      </c>
      <c r="N153" s="3">
        <v>1</v>
      </c>
      <c r="O153" s="3">
        <v>0</v>
      </c>
      <c r="P153" s="3">
        <v>0.002423</v>
      </c>
      <c r="Q153" s="9">
        <v>20.7</v>
      </c>
      <c r="R153" s="9">
        <v>0</v>
      </c>
      <c r="S153" s="7">
        <v>0</v>
      </c>
      <c r="T153" s="9">
        <v>22.8</v>
      </c>
      <c r="U153" s="9">
        <v>1.5</v>
      </c>
      <c r="V153" s="9">
        <v>0</v>
      </c>
      <c r="W153" s="9">
        <v>43.2</v>
      </c>
      <c r="X153" s="9">
        <v>0</v>
      </c>
      <c r="Y153" s="9">
        <v>21</v>
      </c>
      <c r="Z153" s="9">
        <v>0</v>
      </c>
      <c r="AA153" s="7">
        <v>0</v>
      </c>
      <c r="AB153" s="7">
        <f t="shared" si="52"/>
        <v>0</v>
      </c>
      <c r="AC153" s="9">
        <v>20.7</v>
      </c>
      <c r="AD153" s="9">
        <v>0</v>
      </c>
      <c r="AE153" s="9">
        <v>21.1</v>
      </c>
      <c r="AF153" s="9">
        <v>1.3</v>
      </c>
      <c r="AG153" s="9">
        <v>0.2</v>
      </c>
      <c r="AH153" s="9">
        <v>1.3</v>
      </c>
      <c r="AI153" s="9">
        <v>9.2</v>
      </c>
      <c r="AJ153" s="9">
        <v>88.6</v>
      </c>
      <c r="AK153" s="9">
        <v>67.8</v>
      </c>
      <c r="AL153" s="9">
        <v>67.5</v>
      </c>
      <c r="AM153" s="9">
        <v>88.5</v>
      </c>
      <c r="AN153" s="9">
        <v>67.5</v>
      </c>
      <c r="AO153" s="9">
        <v>67.9</v>
      </c>
      <c r="AP153" s="9"/>
      <c r="AQ153" s="71">
        <f t="shared" si="53"/>
        <v>0.050156099999999995</v>
      </c>
      <c r="AR153" s="71">
        <f t="shared" si="54"/>
        <v>0</v>
      </c>
      <c r="AS153" s="71">
        <f t="shared" si="55"/>
        <v>0</v>
      </c>
      <c r="AT153" s="71">
        <f t="shared" si="56"/>
        <v>0.0552444</v>
      </c>
      <c r="AU153" s="71">
        <f t="shared" si="57"/>
        <v>0.0036344999999999997</v>
      </c>
      <c r="AV153" s="71">
        <f t="shared" si="58"/>
        <v>0</v>
      </c>
      <c r="AW153" s="71">
        <f t="shared" si="59"/>
        <v>0.10467359999999999</v>
      </c>
      <c r="AX153" s="71">
        <f t="shared" si="60"/>
        <v>0</v>
      </c>
      <c r="AY153" s="71">
        <f t="shared" si="61"/>
        <v>0.050883</v>
      </c>
      <c r="AZ153" s="71">
        <f t="shared" si="62"/>
        <v>0</v>
      </c>
      <c r="BA153" s="71">
        <f t="shared" si="63"/>
        <v>0</v>
      </c>
      <c r="BB153" s="71">
        <f t="shared" si="64"/>
        <v>0</v>
      </c>
      <c r="BC153" s="71">
        <f t="shared" si="65"/>
        <v>0.050156099999999995</v>
      </c>
      <c r="BD153" s="71">
        <f t="shared" si="66"/>
        <v>0</v>
      </c>
      <c r="BE153" s="71">
        <f t="shared" si="67"/>
        <v>0.0511253</v>
      </c>
      <c r="BF153" s="71">
        <f t="shared" si="68"/>
        <v>0.0031498999999999997</v>
      </c>
      <c r="BG153" s="71">
        <f t="shared" si="69"/>
        <v>0.00048459999999999996</v>
      </c>
      <c r="BH153" s="71">
        <f t="shared" si="70"/>
        <v>0.0031498999999999997</v>
      </c>
      <c r="BI153" s="71">
        <f t="shared" si="71"/>
        <v>0.022291599999999998</v>
      </c>
      <c r="BJ153" s="71">
        <f t="shared" si="72"/>
        <v>0.21467779999999997</v>
      </c>
      <c r="BK153" s="71">
        <f t="shared" si="73"/>
        <v>0.1642794</v>
      </c>
      <c r="BL153" s="71">
        <f t="shared" si="74"/>
        <v>0.1635525</v>
      </c>
      <c r="BM153" s="71">
        <f t="shared" si="75"/>
        <v>0.21443549999999997</v>
      </c>
      <c r="BN153" s="71">
        <f t="shared" si="76"/>
        <v>0.1635525</v>
      </c>
      <c r="BO153" s="71">
        <f t="shared" si="77"/>
        <v>0.1645217</v>
      </c>
    </row>
    <row r="154" spans="1:67" ht="12">
      <c r="A154" s="3">
        <v>13119</v>
      </c>
      <c r="B154" s="3">
        <v>1</v>
      </c>
      <c r="C154" s="3">
        <v>1</v>
      </c>
      <c r="D154" s="3">
        <v>0</v>
      </c>
      <c r="E154" s="3">
        <v>1</v>
      </c>
      <c r="F154" s="3">
        <v>0</v>
      </c>
      <c r="G154" s="3">
        <v>3</v>
      </c>
      <c r="H154" s="3">
        <v>30</v>
      </c>
      <c r="I154" s="3" t="s">
        <v>432</v>
      </c>
      <c r="J154" s="3">
        <v>30</v>
      </c>
      <c r="K154" s="3">
        <v>1</v>
      </c>
      <c r="L154" s="3">
        <v>2</v>
      </c>
      <c r="M154" s="3">
        <v>2</v>
      </c>
      <c r="N154" s="3">
        <v>2</v>
      </c>
      <c r="O154" s="3">
        <v>0</v>
      </c>
      <c r="P154" s="3">
        <v>0.000716</v>
      </c>
      <c r="Q154" s="9">
        <v>0.5</v>
      </c>
      <c r="R154" s="9">
        <v>0</v>
      </c>
      <c r="S154" s="7">
        <v>0</v>
      </c>
      <c r="T154" s="9">
        <v>1.3</v>
      </c>
      <c r="U154" s="9">
        <v>0</v>
      </c>
      <c r="V154" s="9">
        <v>23</v>
      </c>
      <c r="W154" s="9">
        <v>5.1</v>
      </c>
      <c r="X154" s="9">
        <v>0</v>
      </c>
      <c r="Y154" s="9">
        <v>0</v>
      </c>
      <c r="Z154" s="9">
        <v>2.9</v>
      </c>
      <c r="AA154" s="7">
        <v>1</v>
      </c>
      <c r="AB154" s="7">
        <f t="shared" si="52"/>
        <v>0</v>
      </c>
      <c r="AC154" s="9">
        <v>0.5</v>
      </c>
      <c r="AD154" s="9">
        <v>0</v>
      </c>
      <c r="AE154" s="9">
        <v>0</v>
      </c>
      <c r="AF154" s="9">
        <v>0.4</v>
      </c>
      <c r="AG154" s="9">
        <v>0</v>
      </c>
      <c r="AH154" s="9">
        <v>0</v>
      </c>
      <c r="AI154" s="9">
        <v>0.7</v>
      </c>
      <c r="AJ154" s="9">
        <v>30.1</v>
      </c>
      <c r="AK154" s="9">
        <v>32.5</v>
      </c>
      <c r="AL154" s="9">
        <v>33.1</v>
      </c>
      <c r="AM154" s="9">
        <v>33</v>
      </c>
      <c r="AN154" s="9">
        <v>29.4</v>
      </c>
      <c r="AO154" s="9">
        <v>29.6</v>
      </c>
      <c r="AP154" s="9"/>
      <c r="AQ154" s="71">
        <f t="shared" si="53"/>
        <v>0.000358</v>
      </c>
      <c r="AR154" s="71">
        <f t="shared" si="54"/>
        <v>0</v>
      </c>
      <c r="AS154" s="71">
        <f t="shared" si="55"/>
        <v>0</v>
      </c>
      <c r="AT154" s="71">
        <f t="shared" si="56"/>
        <v>0.0009308</v>
      </c>
      <c r="AU154" s="71">
        <f t="shared" si="57"/>
        <v>0</v>
      </c>
      <c r="AV154" s="71">
        <f t="shared" si="58"/>
        <v>0.016468</v>
      </c>
      <c r="AW154" s="71">
        <f t="shared" si="59"/>
        <v>0.0036515999999999996</v>
      </c>
      <c r="AX154" s="71">
        <f t="shared" si="60"/>
        <v>0</v>
      </c>
      <c r="AY154" s="71">
        <f t="shared" si="61"/>
        <v>0</v>
      </c>
      <c r="AZ154" s="71">
        <f t="shared" si="62"/>
        <v>0.0020764</v>
      </c>
      <c r="BA154" s="71">
        <f t="shared" si="63"/>
        <v>0.000716</v>
      </c>
      <c r="BB154" s="71">
        <f t="shared" si="64"/>
        <v>0</v>
      </c>
      <c r="BC154" s="71">
        <f t="shared" si="65"/>
        <v>0.000358</v>
      </c>
      <c r="BD154" s="71">
        <f t="shared" si="66"/>
        <v>0</v>
      </c>
      <c r="BE154" s="71">
        <f t="shared" si="67"/>
        <v>0</v>
      </c>
      <c r="BF154" s="71">
        <f t="shared" si="68"/>
        <v>0.00028639999999999997</v>
      </c>
      <c r="BG154" s="71">
        <f t="shared" si="69"/>
        <v>0</v>
      </c>
      <c r="BH154" s="71">
        <f t="shared" si="70"/>
        <v>0</v>
      </c>
      <c r="BI154" s="71">
        <f t="shared" si="71"/>
        <v>0.0005011999999999999</v>
      </c>
      <c r="BJ154" s="71">
        <f t="shared" si="72"/>
        <v>0.0215516</v>
      </c>
      <c r="BK154" s="71">
        <f t="shared" si="73"/>
        <v>0.02327</v>
      </c>
      <c r="BL154" s="71">
        <f t="shared" si="74"/>
        <v>0.023699599999999998</v>
      </c>
      <c r="BM154" s="71">
        <f t="shared" si="75"/>
        <v>0.023628</v>
      </c>
      <c r="BN154" s="71">
        <f t="shared" si="76"/>
        <v>0.021050399999999997</v>
      </c>
      <c r="BO154" s="71">
        <f t="shared" si="77"/>
        <v>0.0211936</v>
      </c>
    </row>
    <row r="155" spans="1:67" ht="12">
      <c r="A155" s="3">
        <v>13120</v>
      </c>
      <c r="B155" s="3">
        <v>9</v>
      </c>
      <c r="C155" s="3">
        <v>0</v>
      </c>
      <c r="D155" s="3">
        <v>1</v>
      </c>
      <c r="E155" s="3">
        <v>1</v>
      </c>
      <c r="F155" s="3">
        <v>0</v>
      </c>
      <c r="G155" s="3">
        <v>3</v>
      </c>
      <c r="H155" s="3">
        <v>40</v>
      </c>
      <c r="I155" s="3" t="s">
        <v>695</v>
      </c>
      <c r="J155" s="3">
        <v>83</v>
      </c>
      <c r="K155" s="3">
        <v>1</v>
      </c>
      <c r="L155" s="3">
        <v>2</v>
      </c>
      <c r="M155" s="3">
        <v>2</v>
      </c>
      <c r="N155" s="3">
        <v>2</v>
      </c>
      <c r="O155" s="3">
        <v>0</v>
      </c>
      <c r="P155" s="3">
        <v>0.000716</v>
      </c>
      <c r="Q155" s="9">
        <v>0</v>
      </c>
      <c r="R155" s="9">
        <v>0</v>
      </c>
      <c r="S155" s="7">
        <v>0</v>
      </c>
      <c r="T155" s="9">
        <v>47.1</v>
      </c>
      <c r="U155" s="9">
        <v>37.5</v>
      </c>
      <c r="V155" s="9">
        <v>0</v>
      </c>
      <c r="W155" s="9">
        <v>5.7</v>
      </c>
      <c r="X155" s="9">
        <v>0</v>
      </c>
      <c r="Y155" s="9">
        <v>27.7</v>
      </c>
      <c r="Z155" s="9">
        <v>177.5</v>
      </c>
      <c r="AA155" s="7">
        <v>1</v>
      </c>
      <c r="AB155" s="7">
        <f t="shared" si="52"/>
        <v>1</v>
      </c>
      <c r="AC155" s="9">
        <v>0</v>
      </c>
      <c r="AD155" s="9">
        <v>0</v>
      </c>
      <c r="AE155" s="9">
        <v>44</v>
      </c>
      <c r="AF155" s="9">
        <v>3.1</v>
      </c>
      <c r="AG155" s="9">
        <v>0</v>
      </c>
      <c r="AH155" s="9">
        <v>37.5</v>
      </c>
      <c r="AI155" s="9">
        <v>0.8</v>
      </c>
      <c r="AJ155" s="9">
        <v>90.3</v>
      </c>
      <c r="AK155" s="9">
        <v>267.8</v>
      </c>
      <c r="AL155" s="9">
        <v>240.1</v>
      </c>
      <c r="AM155" s="9">
        <v>267.8</v>
      </c>
      <c r="AN155" s="9">
        <v>90.3</v>
      </c>
      <c r="AO155" s="9">
        <v>90.3</v>
      </c>
      <c r="AP155" s="9"/>
      <c r="AQ155" s="71">
        <f t="shared" si="53"/>
        <v>0</v>
      </c>
      <c r="AR155" s="71">
        <f t="shared" si="54"/>
        <v>0</v>
      </c>
      <c r="AS155" s="71">
        <f t="shared" si="55"/>
        <v>0</v>
      </c>
      <c r="AT155" s="71">
        <f t="shared" si="56"/>
        <v>0.0337236</v>
      </c>
      <c r="AU155" s="71">
        <f t="shared" si="57"/>
        <v>0.02685</v>
      </c>
      <c r="AV155" s="71">
        <f t="shared" si="58"/>
        <v>0</v>
      </c>
      <c r="AW155" s="71">
        <f t="shared" si="59"/>
        <v>0.0040812</v>
      </c>
      <c r="AX155" s="71">
        <f t="shared" si="60"/>
        <v>0</v>
      </c>
      <c r="AY155" s="71">
        <f t="shared" si="61"/>
        <v>0.0198332</v>
      </c>
      <c r="AZ155" s="71">
        <f t="shared" si="62"/>
        <v>0.12708999999999998</v>
      </c>
      <c r="BA155" s="71">
        <f t="shared" si="63"/>
        <v>0.000716</v>
      </c>
      <c r="BB155" s="71">
        <f t="shared" si="64"/>
        <v>0.000716</v>
      </c>
      <c r="BC155" s="71">
        <f t="shared" si="65"/>
        <v>0</v>
      </c>
      <c r="BD155" s="71">
        <f t="shared" si="66"/>
        <v>0</v>
      </c>
      <c r="BE155" s="71">
        <f t="shared" si="67"/>
        <v>0.031504</v>
      </c>
      <c r="BF155" s="71">
        <f t="shared" si="68"/>
        <v>0.0022196</v>
      </c>
      <c r="BG155" s="71">
        <f t="shared" si="69"/>
        <v>0</v>
      </c>
      <c r="BH155" s="71">
        <f t="shared" si="70"/>
        <v>0.02685</v>
      </c>
      <c r="BI155" s="71">
        <f t="shared" si="71"/>
        <v>0.0005727999999999999</v>
      </c>
      <c r="BJ155" s="71">
        <f t="shared" si="72"/>
        <v>0.0646548</v>
      </c>
      <c r="BK155" s="71">
        <f t="shared" si="73"/>
        <v>0.1917448</v>
      </c>
      <c r="BL155" s="71">
        <f t="shared" si="74"/>
        <v>0.17191159999999997</v>
      </c>
      <c r="BM155" s="71">
        <f t="shared" si="75"/>
        <v>0.1917448</v>
      </c>
      <c r="BN155" s="71">
        <f t="shared" si="76"/>
        <v>0.0646548</v>
      </c>
      <c r="BO155" s="71">
        <f t="shared" si="77"/>
        <v>0.0646548</v>
      </c>
    </row>
    <row r="156" spans="1:67" ht="12">
      <c r="A156" s="3">
        <v>13121</v>
      </c>
      <c r="B156" s="3">
        <v>2</v>
      </c>
      <c r="C156" s="3">
        <v>0</v>
      </c>
      <c r="D156" s="3">
        <v>0</v>
      </c>
      <c r="E156" s="3">
        <v>2</v>
      </c>
      <c r="F156" s="3">
        <v>1</v>
      </c>
      <c r="G156" s="3">
        <v>3</v>
      </c>
      <c r="H156" s="3">
        <v>31</v>
      </c>
      <c r="I156" s="3" t="s">
        <v>762</v>
      </c>
      <c r="J156" s="3">
        <v>31</v>
      </c>
      <c r="K156" s="3">
        <v>1</v>
      </c>
      <c r="L156" s="3">
        <v>2</v>
      </c>
      <c r="M156" s="3">
        <v>1</v>
      </c>
      <c r="N156" s="3">
        <v>2</v>
      </c>
      <c r="O156" s="3">
        <v>0</v>
      </c>
      <c r="P156" s="3">
        <v>0.000716</v>
      </c>
      <c r="Q156" s="9">
        <v>90</v>
      </c>
      <c r="R156" s="9">
        <v>0</v>
      </c>
      <c r="S156" s="7">
        <v>0</v>
      </c>
      <c r="T156" s="9">
        <v>100.6</v>
      </c>
      <c r="U156" s="9">
        <v>8.3</v>
      </c>
      <c r="V156" s="9">
        <v>0</v>
      </c>
      <c r="W156" s="9">
        <v>13.3</v>
      </c>
      <c r="X156" s="9">
        <v>0</v>
      </c>
      <c r="Y156" s="9">
        <v>27.5</v>
      </c>
      <c r="Z156" s="9">
        <v>47.5</v>
      </c>
      <c r="AA156" s="7">
        <v>1</v>
      </c>
      <c r="AB156" s="7">
        <f t="shared" si="52"/>
        <v>0</v>
      </c>
      <c r="AC156" s="9">
        <v>0</v>
      </c>
      <c r="AD156" s="9">
        <v>0</v>
      </c>
      <c r="AE156" s="9">
        <v>22</v>
      </c>
      <c r="AF156" s="9">
        <v>1</v>
      </c>
      <c r="AG156" s="9">
        <v>75.6</v>
      </c>
      <c r="AH156" s="9">
        <v>0</v>
      </c>
      <c r="AI156" s="9">
        <v>3.7</v>
      </c>
      <c r="AJ156" s="9">
        <v>212.4</v>
      </c>
      <c r="AK156" s="9">
        <v>169.9</v>
      </c>
      <c r="AL156" s="9">
        <v>232.4</v>
      </c>
      <c r="AM156" s="9">
        <v>259.9</v>
      </c>
      <c r="AN156" s="9">
        <v>122.2</v>
      </c>
      <c r="AO156" s="9">
        <v>122.4</v>
      </c>
      <c r="AP156" s="9"/>
      <c r="AQ156" s="71">
        <f t="shared" si="53"/>
        <v>0.06444</v>
      </c>
      <c r="AR156" s="71">
        <f t="shared" si="54"/>
        <v>0</v>
      </c>
      <c r="AS156" s="71">
        <f t="shared" si="55"/>
        <v>0</v>
      </c>
      <c r="AT156" s="71">
        <f t="shared" si="56"/>
        <v>0.07202959999999999</v>
      </c>
      <c r="AU156" s="71">
        <f t="shared" si="57"/>
        <v>0.0059428</v>
      </c>
      <c r="AV156" s="71">
        <f t="shared" si="58"/>
        <v>0</v>
      </c>
      <c r="AW156" s="71">
        <f t="shared" si="59"/>
        <v>0.0095228</v>
      </c>
      <c r="AX156" s="71">
        <f t="shared" si="60"/>
        <v>0</v>
      </c>
      <c r="AY156" s="71">
        <f t="shared" si="61"/>
        <v>0.01969</v>
      </c>
      <c r="AZ156" s="71">
        <f t="shared" si="62"/>
        <v>0.03401</v>
      </c>
      <c r="BA156" s="71">
        <f t="shared" si="63"/>
        <v>0.000716</v>
      </c>
      <c r="BB156" s="71">
        <f t="shared" si="64"/>
        <v>0</v>
      </c>
      <c r="BC156" s="71">
        <f t="shared" si="65"/>
        <v>0</v>
      </c>
      <c r="BD156" s="71">
        <f t="shared" si="66"/>
        <v>0</v>
      </c>
      <c r="BE156" s="71">
        <f t="shared" si="67"/>
        <v>0.015752</v>
      </c>
      <c r="BF156" s="71">
        <f t="shared" si="68"/>
        <v>0.000716</v>
      </c>
      <c r="BG156" s="71">
        <f t="shared" si="69"/>
        <v>0.05412959999999999</v>
      </c>
      <c r="BH156" s="71">
        <f t="shared" si="70"/>
        <v>0</v>
      </c>
      <c r="BI156" s="71">
        <f t="shared" si="71"/>
        <v>0.0026492</v>
      </c>
      <c r="BJ156" s="71">
        <f t="shared" si="72"/>
        <v>0.1520784</v>
      </c>
      <c r="BK156" s="71">
        <f t="shared" si="73"/>
        <v>0.12164839999999999</v>
      </c>
      <c r="BL156" s="71">
        <f t="shared" si="74"/>
        <v>0.1663984</v>
      </c>
      <c r="BM156" s="71">
        <f t="shared" si="75"/>
        <v>0.18608839999999996</v>
      </c>
      <c r="BN156" s="71">
        <f t="shared" si="76"/>
        <v>0.0874952</v>
      </c>
      <c r="BO156" s="71">
        <f t="shared" si="77"/>
        <v>0.08763839999999999</v>
      </c>
    </row>
    <row r="157" spans="1:67" ht="12">
      <c r="A157" s="3">
        <v>13122</v>
      </c>
      <c r="B157" s="3">
        <v>1</v>
      </c>
      <c r="C157" s="3">
        <v>1</v>
      </c>
      <c r="D157" s="3">
        <v>0</v>
      </c>
      <c r="E157" s="3">
        <v>1</v>
      </c>
      <c r="F157" s="3">
        <v>0</v>
      </c>
      <c r="G157" s="3">
        <v>3</v>
      </c>
      <c r="H157" s="3">
        <v>50</v>
      </c>
      <c r="I157" s="3" t="s">
        <v>641</v>
      </c>
      <c r="J157" s="3">
        <v>90</v>
      </c>
      <c r="K157" s="3">
        <v>4</v>
      </c>
      <c r="L157" s="3">
        <v>2</v>
      </c>
      <c r="M157" s="3">
        <v>2</v>
      </c>
      <c r="N157" s="3">
        <v>1</v>
      </c>
      <c r="O157" s="3">
        <v>0</v>
      </c>
      <c r="P157" s="3">
        <v>0.000716</v>
      </c>
      <c r="Q157" s="9">
        <v>0</v>
      </c>
      <c r="R157" s="9">
        <v>0</v>
      </c>
      <c r="S157" s="7">
        <v>0</v>
      </c>
      <c r="T157" s="9">
        <v>0.9</v>
      </c>
      <c r="U157" s="9">
        <v>0</v>
      </c>
      <c r="V157" s="9">
        <v>0</v>
      </c>
      <c r="W157" s="9">
        <v>3.2</v>
      </c>
      <c r="X157" s="9">
        <v>0</v>
      </c>
      <c r="Y157" s="9">
        <v>0</v>
      </c>
      <c r="Z157" s="9">
        <v>0</v>
      </c>
      <c r="AA157" s="7">
        <v>0</v>
      </c>
      <c r="AB157" s="7">
        <f t="shared" si="52"/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2.6</v>
      </c>
      <c r="AJ157" s="9">
        <v>4.1</v>
      </c>
      <c r="AK157" s="9">
        <v>4.1</v>
      </c>
      <c r="AL157" s="9">
        <v>4.1</v>
      </c>
      <c r="AM157" s="9">
        <v>4.1</v>
      </c>
      <c r="AN157" s="9">
        <v>4.1</v>
      </c>
      <c r="AO157" s="9">
        <v>4.1</v>
      </c>
      <c r="AP157" s="9"/>
      <c r="AQ157" s="71">
        <f t="shared" si="53"/>
        <v>0</v>
      </c>
      <c r="AR157" s="71">
        <f t="shared" si="54"/>
        <v>0</v>
      </c>
      <c r="AS157" s="71">
        <f t="shared" si="55"/>
        <v>0</v>
      </c>
      <c r="AT157" s="71">
        <f t="shared" si="56"/>
        <v>0.0006443999999999999</v>
      </c>
      <c r="AU157" s="71">
        <f t="shared" si="57"/>
        <v>0</v>
      </c>
      <c r="AV157" s="71">
        <f t="shared" si="58"/>
        <v>0</v>
      </c>
      <c r="AW157" s="71">
        <f t="shared" si="59"/>
        <v>0.0022911999999999997</v>
      </c>
      <c r="AX157" s="71">
        <f t="shared" si="60"/>
        <v>0</v>
      </c>
      <c r="AY157" s="71">
        <f t="shared" si="61"/>
        <v>0</v>
      </c>
      <c r="AZ157" s="71">
        <f t="shared" si="62"/>
        <v>0</v>
      </c>
      <c r="BA157" s="71">
        <f t="shared" si="63"/>
        <v>0</v>
      </c>
      <c r="BB157" s="71">
        <f t="shared" si="64"/>
        <v>0</v>
      </c>
      <c r="BC157" s="71">
        <f t="shared" si="65"/>
        <v>0</v>
      </c>
      <c r="BD157" s="71">
        <f t="shared" si="66"/>
        <v>0</v>
      </c>
      <c r="BE157" s="71">
        <f t="shared" si="67"/>
        <v>0</v>
      </c>
      <c r="BF157" s="71">
        <f t="shared" si="68"/>
        <v>0</v>
      </c>
      <c r="BG157" s="71">
        <f t="shared" si="69"/>
        <v>0</v>
      </c>
      <c r="BH157" s="71">
        <f t="shared" si="70"/>
        <v>0</v>
      </c>
      <c r="BI157" s="71">
        <f t="shared" si="71"/>
        <v>0.0018616</v>
      </c>
      <c r="BJ157" s="71">
        <f t="shared" si="72"/>
        <v>0.0029355999999999996</v>
      </c>
      <c r="BK157" s="71">
        <f t="shared" si="73"/>
        <v>0.0029355999999999996</v>
      </c>
      <c r="BL157" s="71">
        <f t="shared" si="74"/>
        <v>0.0029355999999999996</v>
      </c>
      <c r="BM157" s="71">
        <f t="shared" si="75"/>
        <v>0.0029355999999999996</v>
      </c>
      <c r="BN157" s="71">
        <f t="shared" si="76"/>
        <v>0.0029355999999999996</v>
      </c>
      <c r="BO157" s="71">
        <f t="shared" si="77"/>
        <v>0.0029355999999999996</v>
      </c>
    </row>
    <row r="158" spans="1:67" ht="12">
      <c r="A158" s="3">
        <v>13123</v>
      </c>
      <c r="B158" s="3">
        <v>3</v>
      </c>
      <c r="C158" s="3">
        <v>0</v>
      </c>
      <c r="D158" s="3">
        <v>0</v>
      </c>
      <c r="E158" s="3">
        <v>1</v>
      </c>
      <c r="F158" s="3">
        <v>0</v>
      </c>
      <c r="G158" s="3">
        <v>1</v>
      </c>
      <c r="H158" s="3">
        <v>69</v>
      </c>
      <c r="I158" s="3" t="s">
        <v>256</v>
      </c>
      <c r="J158" s="3">
        <v>73</v>
      </c>
      <c r="K158" s="3">
        <v>5</v>
      </c>
      <c r="L158" s="3">
        <v>2</v>
      </c>
      <c r="M158" s="3">
        <v>1</v>
      </c>
      <c r="N158" s="3">
        <v>2</v>
      </c>
      <c r="O158" s="3">
        <v>0</v>
      </c>
      <c r="P158" s="3">
        <v>0.002423</v>
      </c>
      <c r="Q158" s="9">
        <v>9.9</v>
      </c>
      <c r="R158" s="9">
        <v>0</v>
      </c>
      <c r="S158" s="7">
        <v>0</v>
      </c>
      <c r="T158" s="9">
        <v>7.2</v>
      </c>
      <c r="U158" s="9">
        <v>0</v>
      </c>
      <c r="V158" s="9">
        <v>1.3</v>
      </c>
      <c r="W158" s="9">
        <v>3.2</v>
      </c>
      <c r="X158" s="9">
        <v>0</v>
      </c>
      <c r="Y158" s="9">
        <v>42.9</v>
      </c>
      <c r="Z158" s="9">
        <v>102.1</v>
      </c>
      <c r="AA158" s="7">
        <v>1</v>
      </c>
      <c r="AB158" s="7">
        <f t="shared" si="52"/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7.2</v>
      </c>
      <c r="AH158" s="9">
        <v>0</v>
      </c>
      <c r="AI158" s="9">
        <v>0.6</v>
      </c>
      <c r="AJ158" s="9">
        <v>31.2</v>
      </c>
      <c r="AK158" s="9">
        <v>123.4</v>
      </c>
      <c r="AL158" s="9">
        <v>90.5</v>
      </c>
      <c r="AM158" s="9">
        <v>133.3</v>
      </c>
      <c r="AN158" s="9">
        <v>11.7</v>
      </c>
      <c r="AO158" s="9">
        <v>21.3</v>
      </c>
      <c r="AP158" s="9"/>
      <c r="AQ158" s="71">
        <f t="shared" si="53"/>
        <v>0.023987699999999997</v>
      </c>
      <c r="AR158" s="71">
        <f t="shared" si="54"/>
        <v>0</v>
      </c>
      <c r="AS158" s="71">
        <f t="shared" si="55"/>
        <v>0</v>
      </c>
      <c r="AT158" s="71">
        <f t="shared" si="56"/>
        <v>0.0174456</v>
      </c>
      <c r="AU158" s="71">
        <f t="shared" si="57"/>
        <v>0</v>
      </c>
      <c r="AV158" s="71">
        <f t="shared" si="58"/>
        <v>0.0031498999999999997</v>
      </c>
      <c r="AW158" s="71">
        <f t="shared" si="59"/>
        <v>0.007753599999999999</v>
      </c>
      <c r="AX158" s="71">
        <f t="shared" si="60"/>
        <v>0</v>
      </c>
      <c r="AY158" s="71">
        <f t="shared" si="61"/>
        <v>0.10394669999999999</v>
      </c>
      <c r="AZ158" s="71">
        <f t="shared" si="62"/>
        <v>0.24738829999999998</v>
      </c>
      <c r="BA158" s="71">
        <f t="shared" si="63"/>
        <v>0.002423</v>
      </c>
      <c r="BB158" s="71">
        <f t="shared" si="64"/>
        <v>0</v>
      </c>
      <c r="BC158" s="71">
        <f t="shared" si="65"/>
        <v>0</v>
      </c>
      <c r="BD158" s="71">
        <f t="shared" si="66"/>
        <v>0</v>
      </c>
      <c r="BE158" s="71">
        <f t="shared" si="67"/>
        <v>0</v>
      </c>
      <c r="BF158" s="71">
        <f t="shared" si="68"/>
        <v>0</v>
      </c>
      <c r="BG158" s="71">
        <f t="shared" si="69"/>
        <v>0.0174456</v>
      </c>
      <c r="BH158" s="71">
        <f t="shared" si="70"/>
        <v>0</v>
      </c>
      <c r="BI158" s="71">
        <f t="shared" si="71"/>
        <v>0.0014537999999999999</v>
      </c>
      <c r="BJ158" s="71">
        <f t="shared" si="72"/>
        <v>0.07559759999999999</v>
      </c>
      <c r="BK158" s="71">
        <f t="shared" si="73"/>
        <v>0.2989982</v>
      </c>
      <c r="BL158" s="71">
        <f t="shared" si="74"/>
        <v>0.2192815</v>
      </c>
      <c r="BM158" s="71">
        <f t="shared" si="75"/>
        <v>0.3229859</v>
      </c>
      <c r="BN158" s="71">
        <f t="shared" si="76"/>
        <v>0.028349099999999995</v>
      </c>
      <c r="BO158" s="71">
        <f t="shared" si="77"/>
        <v>0.0516099</v>
      </c>
    </row>
    <row r="159" spans="1:67" ht="12">
      <c r="A159" s="3">
        <v>13124</v>
      </c>
      <c r="B159" s="3">
        <v>1</v>
      </c>
      <c r="C159" s="3">
        <v>1</v>
      </c>
      <c r="D159" s="3">
        <v>0</v>
      </c>
      <c r="E159" s="3">
        <v>1</v>
      </c>
      <c r="F159" s="3">
        <v>0</v>
      </c>
      <c r="G159" s="3">
        <v>4</v>
      </c>
      <c r="H159" s="3">
        <v>90</v>
      </c>
      <c r="I159" s="3" t="s">
        <v>457</v>
      </c>
      <c r="J159" s="3">
        <v>99</v>
      </c>
      <c r="K159" s="3">
        <v>5</v>
      </c>
      <c r="L159" s="3">
        <v>2</v>
      </c>
      <c r="M159" s="3">
        <v>2</v>
      </c>
      <c r="N159" s="3">
        <v>1</v>
      </c>
      <c r="O159" s="3">
        <v>0</v>
      </c>
      <c r="P159" s="3">
        <v>0.001407</v>
      </c>
      <c r="Q159" s="9">
        <v>0</v>
      </c>
      <c r="R159" s="9">
        <v>0</v>
      </c>
      <c r="S159" s="7">
        <v>0</v>
      </c>
      <c r="T159" s="9">
        <v>1</v>
      </c>
      <c r="U159" s="9">
        <v>0</v>
      </c>
      <c r="V159" s="9">
        <v>0</v>
      </c>
      <c r="W159" s="9">
        <v>5.8</v>
      </c>
      <c r="X159" s="9">
        <v>0</v>
      </c>
      <c r="Y159" s="9">
        <v>0</v>
      </c>
      <c r="Z159" s="9">
        <v>0</v>
      </c>
      <c r="AA159" s="7">
        <v>0</v>
      </c>
      <c r="AB159" s="7">
        <f t="shared" si="52"/>
        <v>0</v>
      </c>
      <c r="AC159" s="9">
        <v>0</v>
      </c>
      <c r="AD159" s="9">
        <v>0</v>
      </c>
      <c r="AE159" s="9">
        <v>0</v>
      </c>
      <c r="AF159" s="9">
        <v>1</v>
      </c>
      <c r="AG159" s="9">
        <v>0</v>
      </c>
      <c r="AH159" s="9">
        <v>0</v>
      </c>
      <c r="AI159" s="9">
        <v>0.5</v>
      </c>
      <c r="AJ159" s="9">
        <v>6.9</v>
      </c>
      <c r="AK159" s="9">
        <v>6.9</v>
      </c>
      <c r="AL159" s="9">
        <v>6.9</v>
      </c>
      <c r="AM159" s="9">
        <v>6.9</v>
      </c>
      <c r="AN159" s="9">
        <v>6.8</v>
      </c>
      <c r="AO159" s="9">
        <v>6.9</v>
      </c>
      <c r="AP159" s="9"/>
      <c r="AQ159" s="71">
        <f t="shared" si="53"/>
        <v>0</v>
      </c>
      <c r="AR159" s="71">
        <f t="shared" si="54"/>
        <v>0</v>
      </c>
      <c r="AS159" s="71">
        <f t="shared" si="55"/>
        <v>0</v>
      </c>
      <c r="AT159" s="71">
        <f t="shared" si="56"/>
        <v>0.001407</v>
      </c>
      <c r="AU159" s="71">
        <f t="shared" si="57"/>
        <v>0</v>
      </c>
      <c r="AV159" s="71">
        <f t="shared" si="58"/>
        <v>0</v>
      </c>
      <c r="AW159" s="71">
        <f t="shared" si="59"/>
        <v>0.0081606</v>
      </c>
      <c r="AX159" s="71">
        <f t="shared" si="60"/>
        <v>0</v>
      </c>
      <c r="AY159" s="71">
        <f t="shared" si="61"/>
        <v>0</v>
      </c>
      <c r="AZ159" s="71">
        <f t="shared" si="62"/>
        <v>0</v>
      </c>
      <c r="BA159" s="71">
        <f t="shared" si="63"/>
        <v>0</v>
      </c>
      <c r="BB159" s="71">
        <f t="shared" si="64"/>
        <v>0</v>
      </c>
      <c r="BC159" s="71">
        <f t="shared" si="65"/>
        <v>0</v>
      </c>
      <c r="BD159" s="71">
        <f t="shared" si="66"/>
        <v>0</v>
      </c>
      <c r="BE159" s="71">
        <f t="shared" si="67"/>
        <v>0</v>
      </c>
      <c r="BF159" s="71">
        <f t="shared" si="68"/>
        <v>0.001407</v>
      </c>
      <c r="BG159" s="71">
        <f t="shared" si="69"/>
        <v>0</v>
      </c>
      <c r="BH159" s="71">
        <f t="shared" si="70"/>
        <v>0</v>
      </c>
      <c r="BI159" s="71">
        <f t="shared" si="71"/>
        <v>0.0007035</v>
      </c>
      <c r="BJ159" s="71">
        <f t="shared" si="72"/>
        <v>0.009708300000000001</v>
      </c>
      <c r="BK159" s="71">
        <f t="shared" si="73"/>
        <v>0.009708300000000001</v>
      </c>
      <c r="BL159" s="71">
        <f t="shared" si="74"/>
        <v>0.009708300000000001</v>
      </c>
      <c r="BM159" s="71">
        <f t="shared" si="75"/>
        <v>0.009708300000000001</v>
      </c>
      <c r="BN159" s="71">
        <f t="shared" si="76"/>
        <v>0.0095676</v>
      </c>
      <c r="BO159" s="71">
        <f t="shared" si="77"/>
        <v>0.009708300000000001</v>
      </c>
    </row>
    <row r="160" spans="1:67" ht="12">
      <c r="A160" s="3">
        <v>13125</v>
      </c>
      <c r="B160" s="3">
        <v>9</v>
      </c>
      <c r="C160" s="3">
        <v>0</v>
      </c>
      <c r="D160" s="3">
        <v>1</v>
      </c>
      <c r="E160" s="3">
        <v>1</v>
      </c>
      <c r="F160" s="3">
        <v>0</v>
      </c>
      <c r="G160" s="3">
        <v>4</v>
      </c>
      <c r="H160" s="3">
        <v>40</v>
      </c>
      <c r="I160" s="3" t="s">
        <v>695</v>
      </c>
      <c r="J160" s="3">
        <v>83</v>
      </c>
      <c r="K160" s="3">
        <v>1</v>
      </c>
      <c r="L160" s="3">
        <v>2</v>
      </c>
      <c r="M160" s="3">
        <v>1</v>
      </c>
      <c r="N160" s="3">
        <v>2</v>
      </c>
      <c r="O160" s="3">
        <v>0</v>
      </c>
      <c r="P160" s="3">
        <v>0.001407</v>
      </c>
      <c r="Q160" s="9">
        <v>57.2</v>
      </c>
      <c r="R160" s="9">
        <v>0</v>
      </c>
      <c r="S160" s="7">
        <v>0</v>
      </c>
      <c r="T160" s="9">
        <v>55.5</v>
      </c>
      <c r="U160" s="9">
        <v>10.8</v>
      </c>
      <c r="V160" s="9">
        <v>0</v>
      </c>
      <c r="W160" s="9">
        <v>16.6</v>
      </c>
      <c r="X160" s="9">
        <v>2.7</v>
      </c>
      <c r="Y160" s="9">
        <v>32.6</v>
      </c>
      <c r="Z160" s="9">
        <v>129.3</v>
      </c>
      <c r="AA160" s="7">
        <v>1</v>
      </c>
      <c r="AB160" s="7">
        <f t="shared" si="52"/>
        <v>1</v>
      </c>
      <c r="AC160" s="9">
        <v>1.7</v>
      </c>
      <c r="AD160" s="9">
        <v>0</v>
      </c>
      <c r="AE160" s="9">
        <v>47.9</v>
      </c>
      <c r="AF160" s="9">
        <v>7.6</v>
      </c>
      <c r="AG160" s="9">
        <v>0</v>
      </c>
      <c r="AH160" s="9">
        <v>10.5</v>
      </c>
      <c r="AI160" s="9">
        <v>3.4</v>
      </c>
      <c r="AJ160" s="9">
        <v>158.3</v>
      </c>
      <c r="AK160" s="9">
        <v>230.4</v>
      </c>
      <c r="AL160" s="9">
        <v>255</v>
      </c>
      <c r="AM160" s="9">
        <v>287.6</v>
      </c>
      <c r="AN160" s="9">
        <v>85.6</v>
      </c>
      <c r="AO160" s="9">
        <v>101.1</v>
      </c>
      <c r="AP160" s="9"/>
      <c r="AQ160" s="71">
        <f t="shared" si="53"/>
        <v>0.08048040000000001</v>
      </c>
      <c r="AR160" s="71">
        <f t="shared" si="54"/>
        <v>0</v>
      </c>
      <c r="AS160" s="71">
        <f t="shared" si="55"/>
        <v>0</v>
      </c>
      <c r="AT160" s="71">
        <f t="shared" si="56"/>
        <v>0.0780885</v>
      </c>
      <c r="AU160" s="71">
        <f t="shared" si="57"/>
        <v>0.015195600000000002</v>
      </c>
      <c r="AV160" s="71">
        <f t="shared" si="58"/>
        <v>0</v>
      </c>
      <c r="AW160" s="71">
        <f t="shared" si="59"/>
        <v>0.023356200000000004</v>
      </c>
      <c r="AX160" s="71">
        <f t="shared" si="60"/>
        <v>0.0037989000000000005</v>
      </c>
      <c r="AY160" s="71">
        <f t="shared" si="61"/>
        <v>0.045868200000000005</v>
      </c>
      <c r="AZ160" s="71">
        <f t="shared" si="62"/>
        <v>0.18192510000000003</v>
      </c>
      <c r="BA160" s="71">
        <f t="shared" si="63"/>
        <v>0.001407</v>
      </c>
      <c r="BB160" s="71">
        <f t="shared" si="64"/>
        <v>0.001407</v>
      </c>
      <c r="BC160" s="71">
        <f t="shared" si="65"/>
        <v>0.0023919</v>
      </c>
      <c r="BD160" s="71">
        <f t="shared" si="66"/>
        <v>0</v>
      </c>
      <c r="BE160" s="71">
        <f t="shared" si="67"/>
        <v>0.0673953</v>
      </c>
      <c r="BF160" s="71">
        <f t="shared" si="68"/>
        <v>0.0106932</v>
      </c>
      <c r="BG160" s="71">
        <f t="shared" si="69"/>
        <v>0</v>
      </c>
      <c r="BH160" s="71">
        <f t="shared" si="70"/>
        <v>0.0147735</v>
      </c>
      <c r="BI160" s="71">
        <f t="shared" si="71"/>
        <v>0.0047838</v>
      </c>
      <c r="BJ160" s="71">
        <f t="shared" si="72"/>
        <v>0.2227281</v>
      </c>
      <c r="BK160" s="71">
        <f t="shared" si="73"/>
        <v>0.32417280000000004</v>
      </c>
      <c r="BL160" s="71">
        <f t="shared" si="74"/>
        <v>0.358785</v>
      </c>
      <c r="BM160" s="71">
        <f t="shared" si="75"/>
        <v>0.40465320000000005</v>
      </c>
      <c r="BN160" s="71">
        <f t="shared" si="76"/>
        <v>0.1204392</v>
      </c>
      <c r="BO160" s="71">
        <f t="shared" si="77"/>
        <v>0.1422477</v>
      </c>
    </row>
    <row r="161" spans="1:67" ht="12">
      <c r="A161" s="3">
        <v>13126</v>
      </c>
      <c r="B161" s="3">
        <v>9</v>
      </c>
      <c r="C161" s="3">
        <v>0</v>
      </c>
      <c r="D161" s="3">
        <v>1</v>
      </c>
      <c r="E161" s="3">
        <v>1</v>
      </c>
      <c r="F161" s="3">
        <v>0</v>
      </c>
      <c r="G161" s="3">
        <v>3</v>
      </c>
      <c r="H161" s="3">
        <v>75</v>
      </c>
      <c r="I161" s="3" t="s">
        <v>382</v>
      </c>
      <c r="J161" s="3">
        <v>45</v>
      </c>
      <c r="K161" s="3">
        <v>1</v>
      </c>
      <c r="L161" s="3">
        <v>2</v>
      </c>
      <c r="M161" s="3">
        <v>1</v>
      </c>
      <c r="N161" s="3">
        <v>2</v>
      </c>
      <c r="O161" s="3">
        <v>0</v>
      </c>
      <c r="P161" s="3">
        <v>0.000716</v>
      </c>
      <c r="Q161" s="9">
        <v>146.8</v>
      </c>
      <c r="R161" s="9">
        <v>47</v>
      </c>
      <c r="S161" s="7">
        <v>1</v>
      </c>
      <c r="T161" s="9">
        <v>143.1</v>
      </c>
      <c r="U161" s="9">
        <v>82.2</v>
      </c>
      <c r="V161" s="9">
        <v>12.5</v>
      </c>
      <c r="W161" s="9">
        <v>114.9</v>
      </c>
      <c r="X161" s="9">
        <v>0.2</v>
      </c>
      <c r="Y161" s="9">
        <v>121.9</v>
      </c>
      <c r="Z161" s="9">
        <v>967.2</v>
      </c>
      <c r="AA161" s="7">
        <v>1</v>
      </c>
      <c r="AB161" s="7">
        <f t="shared" si="52"/>
        <v>1</v>
      </c>
      <c r="AC161" s="9">
        <v>12.8</v>
      </c>
      <c r="AD161" s="9">
        <v>23.5</v>
      </c>
      <c r="AE161" s="9">
        <v>93.6</v>
      </c>
      <c r="AF161" s="9">
        <v>33.7</v>
      </c>
      <c r="AG161" s="9">
        <v>12.5</v>
      </c>
      <c r="AH161" s="9">
        <v>74.3</v>
      </c>
      <c r="AI161" s="9">
        <v>11.6</v>
      </c>
      <c r="AJ161" s="9">
        <v>548.1</v>
      </c>
      <c r="AK161" s="9">
        <v>1368.5</v>
      </c>
      <c r="AL161" s="9">
        <v>1393.4</v>
      </c>
      <c r="AM161" s="9">
        <v>1515.3</v>
      </c>
      <c r="AN161" s="9">
        <v>399.9</v>
      </c>
      <c r="AO161" s="9">
        <v>401.3</v>
      </c>
      <c r="AP161" s="9"/>
      <c r="AQ161" s="71">
        <f t="shared" si="53"/>
        <v>0.1051088</v>
      </c>
      <c r="AR161" s="71">
        <f t="shared" si="54"/>
        <v>0.033651999999999994</v>
      </c>
      <c r="AS161" s="71">
        <f t="shared" si="55"/>
        <v>0.000716</v>
      </c>
      <c r="AT161" s="71">
        <f t="shared" si="56"/>
        <v>0.10245959999999998</v>
      </c>
      <c r="AU161" s="71">
        <f t="shared" si="57"/>
        <v>0.058855199999999996</v>
      </c>
      <c r="AV161" s="71">
        <f t="shared" si="58"/>
        <v>0.00895</v>
      </c>
      <c r="AW161" s="71">
        <f t="shared" si="59"/>
        <v>0.08226839999999999</v>
      </c>
      <c r="AX161" s="71">
        <f t="shared" si="60"/>
        <v>0.00014319999999999998</v>
      </c>
      <c r="AY161" s="71">
        <f t="shared" si="61"/>
        <v>0.0872804</v>
      </c>
      <c r="AZ161" s="71">
        <f t="shared" si="62"/>
        <v>0.6925152</v>
      </c>
      <c r="BA161" s="71">
        <f t="shared" si="63"/>
        <v>0.000716</v>
      </c>
      <c r="BB161" s="71">
        <f t="shared" si="64"/>
        <v>0.000716</v>
      </c>
      <c r="BC161" s="71">
        <f t="shared" si="65"/>
        <v>0.009164799999999999</v>
      </c>
      <c r="BD161" s="71">
        <f t="shared" si="66"/>
        <v>0.016825999999999997</v>
      </c>
      <c r="BE161" s="71">
        <f t="shared" si="67"/>
        <v>0.0670176</v>
      </c>
      <c r="BF161" s="71">
        <f t="shared" si="68"/>
        <v>0.0241292</v>
      </c>
      <c r="BG161" s="71">
        <f t="shared" si="69"/>
        <v>0.00895</v>
      </c>
      <c r="BH161" s="71">
        <f t="shared" si="70"/>
        <v>0.0531988</v>
      </c>
      <c r="BI161" s="71">
        <f t="shared" si="71"/>
        <v>0.0083056</v>
      </c>
      <c r="BJ161" s="71">
        <f t="shared" si="72"/>
        <v>0.3924396</v>
      </c>
      <c r="BK161" s="71">
        <f t="shared" si="73"/>
        <v>0.9798459999999999</v>
      </c>
      <c r="BL161" s="71">
        <f t="shared" si="74"/>
        <v>0.9976744</v>
      </c>
      <c r="BM161" s="71">
        <f t="shared" si="75"/>
        <v>1.0849548</v>
      </c>
      <c r="BN161" s="71">
        <f t="shared" si="76"/>
        <v>0.2863284</v>
      </c>
      <c r="BO161" s="71">
        <f t="shared" si="77"/>
        <v>0.2873308</v>
      </c>
    </row>
    <row r="162" spans="1:67" ht="12">
      <c r="A162" s="3">
        <v>13127</v>
      </c>
      <c r="B162" s="3">
        <v>9</v>
      </c>
      <c r="C162" s="3">
        <v>0</v>
      </c>
      <c r="D162" s="3">
        <v>1</v>
      </c>
      <c r="E162" s="3">
        <v>1</v>
      </c>
      <c r="F162" s="3">
        <v>0</v>
      </c>
      <c r="G162" s="3">
        <v>3</v>
      </c>
      <c r="H162" s="3">
        <v>40</v>
      </c>
      <c r="I162" s="3" t="s">
        <v>695</v>
      </c>
      <c r="J162" s="3">
        <v>83</v>
      </c>
      <c r="K162" s="3">
        <v>3</v>
      </c>
      <c r="L162" s="3">
        <v>2</v>
      </c>
      <c r="M162" s="3">
        <v>1</v>
      </c>
      <c r="N162" s="3">
        <v>2</v>
      </c>
      <c r="O162" s="3">
        <v>0</v>
      </c>
      <c r="P162" s="3">
        <v>0.000716</v>
      </c>
      <c r="Q162" s="9">
        <v>0.4</v>
      </c>
      <c r="R162" s="9">
        <v>0</v>
      </c>
      <c r="S162" s="7">
        <v>0</v>
      </c>
      <c r="T162" s="9">
        <v>28.1</v>
      </c>
      <c r="U162" s="9">
        <v>24</v>
      </c>
      <c r="V162" s="9">
        <v>0</v>
      </c>
      <c r="W162" s="9">
        <v>1.5</v>
      </c>
      <c r="X162" s="9">
        <v>0</v>
      </c>
      <c r="Y162" s="9">
        <v>18.4</v>
      </c>
      <c r="Z162" s="9">
        <v>213.6</v>
      </c>
      <c r="AA162" s="7">
        <v>1</v>
      </c>
      <c r="AB162" s="7">
        <f t="shared" si="52"/>
        <v>1</v>
      </c>
      <c r="AC162" s="9">
        <v>0.4</v>
      </c>
      <c r="AD162" s="9">
        <v>0</v>
      </c>
      <c r="AE162" s="9">
        <v>21.1</v>
      </c>
      <c r="AF162" s="9">
        <v>6.8</v>
      </c>
      <c r="AG162" s="9">
        <v>0</v>
      </c>
      <c r="AH162" s="9">
        <v>23.7</v>
      </c>
      <c r="AI162" s="9">
        <v>0.5</v>
      </c>
      <c r="AJ162" s="9">
        <v>54.2</v>
      </c>
      <c r="AK162" s="9">
        <v>267.3</v>
      </c>
      <c r="AL162" s="9">
        <v>249.4</v>
      </c>
      <c r="AM162" s="9">
        <v>267.7</v>
      </c>
      <c r="AN162" s="9">
        <v>53.6</v>
      </c>
      <c r="AO162" s="9">
        <v>53.8</v>
      </c>
      <c r="AP162" s="9"/>
      <c r="AQ162" s="71">
        <f t="shared" si="53"/>
        <v>0.00028639999999999997</v>
      </c>
      <c r="AR162" s="71">
        <f t="shared" si="54"/>
        <v>0</v>
      </c>
      <c r="AS162" s="71">
        <f t="shared" si="55"/>
        <v>0</v>
      </c>
      <c r="AT162" s="71">
        <f t="shared" si="56"/>
        <v>0.020119599999999998</v>
      </c>
      <c r="AU162" s="71">
        <f t="shared" si="57"/>
        <v>0.017183999999999998</v>
      </c>
      <c r="AV162" s="71">
        <f t="shared" si="58"/>
        <v>0</v>
      </c>
      <c r="AW162" s="71">
        <f t="shared" si="59"/>
        <v>0.0010739999999999999</v>
      </c>
      <c r="AX162" s="71">
        <f t="shared" si="60"/>
        <v>0</v>
      </c>
      <c r="AY162" s="71">
        <f t="shared" si="61"/>
        <v>0.013174399999999998</v>
      </c>
      <c r="AZ162" s="71">
        <f t="shared" si="62"/>
        <v>0.15293759999999998</v>
      </c>
      <c r="BA162" s="71">
        <f t="shared" si="63"/>
        <v>0.000716</v>
      </c>
      <c r="BB162" s="71">
        <f t="shared" si="64"/>
        <v>0.000716</v>
      </c>
      <c r="BC162" s="71">
        <f t="shared" si="65"/>
        <v>0.00028639999999999997</v>
      </c>
      <c r="BD162" s="71">
        <f t="shared" si="66"/>
        <v>0</v>
      </c>
      <c r="BE162" s="71">
        <f t="shared" si="67"/>
        <v>0.0151076</v>
      </c>
      <c r="BF162" s="71">
        <f t="shared" si="68"/>
        <v>0.0048687999999999995</v>
      </c>
      <c r="BG162" s="71">
        <f t="shared" si="69"/>
        <v>0</v>
      </c>
      <c r="BH162" s="71">
        <f t="shared" si="70"/>
        <v>0.016969199999999997</v>
      </c>
      <c r="BI162" s="71">
        <f t="shared" si="71"/>
        <v>0.000358</v>
      </c>
      <c r="BJ162" s="71">
        <f t="shared" si="72"/>
        <v>0.0388072</v>
      </c>
      <c r="BK162" s="71">
        <f t="shared" si="73"/>
        <v>0.1913868</v>
      </c>
      <c r="BL162" s="71">
        <f t="shared" si="74"/>
        <v>0.1785704</v>
      </c>
      <c r="BM162" s="71">
        <f t="shared" si="75"/>
        <v>0.1916732</v>
      </c>
      <c r="BN162" s="71">
        <f t="shared" si="76"/>
        <v>0.0383776</v>
      </c>
      <c r="BO162" s="71">
        <f t="shared" si="77"/>
        <v>0.038520799999999994</v>
      </c>
    </row>
    <row r="163" spans="1:67" ht="12">
      <c r="A163" s="3">
        <v>13128</v>
      </c>
      <c r="B163" s="3">
        <v>9</v>
      </c>
      <c r="C163" s="3">
        <v>0</v>
      </c>
      <c r="D163" s="3">
        <v>1</v>
      </c>
      <c r="E163" s="3">
        <v>1</v>
      </c>
      <c r="F163" s="3">
        <v>0</v>
      </c>
      <c r="G163" s="3">
        <v>2</v>
      </c>
      <c r="H163" s="3">
        <v>40</v>
      </c>
      <c r="I163" s="3" t="s">
        <v>695</v>
      </c>
      <c r="J163" s="3">
        <v>83</v>
      </c>
      <c r="K163" s="3">
        <v>4</v>
      </c>
      <c r="L163" s="3">
        <v>2</v>
      </c>
      <c r="M163" s="3">
        <v>2</v>
      </c>
      <c r="N163" s="3">
        <v>2</v>
      </c>
      <c r="O163" s="3">
        <v>0</v>
      </c>
      <c r="P163" s="3">
        <v>0.002423</v>
      </c>
      <c r="Q163" s="9">
        <v>0</v>
      </c>
      <c r="R163" s="9">
        <v>0</v>
      </c>
      <c r="S163" s="7">
        <v>0</v>
      </c>
      <c r="T163" s="9">
        <v>51.6</v>
      </c>
      <c r="U163" s="9">
        <v>39.6</v>
      </c>
      <c r="V163" s="9">
        <v>0</v>
      </c>
      <c r="W163" s="9">
        <v>18.8</v>
      </c>
      <c r="X163" s="9">
        <v>1.1</v>
      </c>
      <c r="Y163" s="9">
        <v>28.3</v>
      </c>
      <c r="Z163" s="9">
        <v>0</v>
      </c>
      <c r="AA163" s="7">
        <v>0</v>
      </c>
      <c r="AB163" s="7">
        <f t="shared" si="52"/>
        <v>0</v>
      </c>
      <c r="AC163" s="9">
        <v>0</v>
      </c>
      <c r="AD163" s="9">
        <v>0</v>
      </c>
      <c r="AE163" s="9">
        <v>37.5</v>
      </c>
      <c r="AF163" s="9">
        <v>14.1</v>
      </c>
      <c r="AG163" s="9">
        <v>0</v>
      </c>
      <c r="AH163" s="9">
        <v>39.6</v>
      </c>
      <c r="AI163" s="9">
        <v>2.6</v>
      </c>
      <c r="AJ163" s="9">
        <v>111.6</v>
      </c>
      <c r="AK163" s="9">
        <v>111.6</v>
      </c>
      <c r="AL163" s="9">
        <v>83.2</v>
      </c>
      <c r="AM163" s="9">
        <v>111.6</v>
      </c>
      <c r="AN163" s="9">
        <v>111.1</v>
      </c>
      <c r="AO163" s="9">
        <v>111.6</v>
      </c>
      <c r="AP163" s="9"/>
      <c r="AQ163" s="71">
        <f t="shared" si="53"/>
        <v>0</v>
      </c>
      <c r="AR163" s="71">
        <f t="shared" si="54"/>
        <v>0</v>
      </c>
      <c r="AS163" s="71">
        <f t="shared" si="55"/>
        <v>0</v>
      </c>
      <c r="AT163" s="71">
        <f t="shared" si="56"/>
        <v>0.1250268</v>
      </c>
      <c r="AU163" s="71">
        <f t="shared" si="57"/>
        <v>0.09595079999999999</v>
      </c>
      <c r="AV163" s="71">
        <f t="shared" si="58"/>
        <v>0</v>
      </c>
      <c r="AW163" s="71">
        <f t="shared" si="59"/>
        <v>0.0455524</v>
      </c>
      <c r="AX163" s="71">
        <f t="shared" si="60"/>
        <v>0.0026653</v>
      </c>
      <c r="AY163" s="71">
        <f t="shared" si="61"/>
        <v>0.06857089999999999</v>
      </c>
      <c r="AZ163" s="71">
        <f t="shared" si="62"/>
        <v>0</v>
      </c>
      <c r="BA163" s="71">
        <f t="shared" si="63"/>
        <v>0</v>
      </c>
      <c r="BB163" s="71">
        <f t="shared" si="64"/>
        <v>0</v>
      </c>
      <c r="BC163" s="71">
        <f t="shared" si="65"/>
        <v>0</v>
      </c>
      <c r="BD163" s="71">
        <f t="shared" si="66"/>
        <v>0</v>
      </c>
      <c r="BE163" s="71">
        <f t="shared" si="67"/>
        <v>0.0908625</v>
      </c>
      <c r="BF163" s="71">
        <f t="shared" si="68"/>
        <v>0.034164299999999995</v>
      </c>
      <c r="BG163" s="71">
        <f t="shared" si="69"/>
        <v>0</v>
      </c>
      <c r="BH163" s="71">
        <f t="shared" si="70"/>
        <v>0.09595079999999999</v>
      </c>
      <c r="BI163" s="71">
        <f t="shared" si="71"/>
        <v>0.0062997999999999995</v>
      </c>
      <c r="BJ163" s="71">
        <f t="shared" si="72"/>
        <v>0.27040679999999995</v>
      </c>
      <c r="BK163" s="71">
        <f t="shared" si="73"/>
        <v>0.27040679999999995</v>
      </c>
      <c r="BL163" s="71">
        <f t="shared" si="74"/>
        <v>0.20159359999999998</v>
      </c>
      <c r="BM163" s="71">
        <f t="shared" si="75"/>
        <v>0.27040679999999995</v>
      </c>
      <c r="BN163" s="71">
        <f t="shared" si="76"/>
        <v>0.26919529999999997</v>
      </c>
      <c r="BO163" s="71">
        <f t="shared" si="77"/>
        <v>0.27040679999999995</v>
      </c>
    </row>
    <row r="164" spans="1:67" ht="12">
      <c r="A164" s="3">
        <v>13129</v>
      </c>
      <c r="B164" s="3">
        <v>9</v>
      </c>
      <c r="C164" s="3">
        <v>0</v>
      </c>
      <c r="D164" s="3">
        <v>1</v>
      </c>
      <c r="E164" s="3">
        <v>1</v>
      </c>
      <c r="F164" s="3">
        <v>0</v>
      </c>
      <c r="G164" s="3">
        <v>2</v>
      </c>
      <c r="H164" s="3">
        <v>40</v>
      </c>
      <c r="I164" s="3" t="s">
        <v>695</v>
      </c>
      <c r="J164" s="3">
        <v>83</v>
      </c>
      <c r="K164" s="3">
        <v>1</v>
      </c>
      <c r="L164" s="3">
        <v>2</v>
      </c>
      <c r="M164" s="3">
        <v>1</v>
      </c>
      <c r="N164" s="3">
        <v>2</v>
      </c>
      <c r="O164" s="3">
        <v>0</v>
      </c>
      <c r="P164" s="3">
        <v>0.002423</v>
      </c>
      <c r="Q164" s="9">
        <v>1.9</v>
      </c>
      <c r="R164" s="9">
        <v>0</v>
      </c>
      <c r="S164" s="7">
        <v>0</v>
      </c>
      <c r="T164" s="9">
        <v>73.8</v>
      </c>
      <c r="U164" s="9">
        <v>15.5</v>
      </c>
      <c r="V164" s="9">
        <v>0</v>
      </c>
      <c r="W164" s="9">
        <v>13.8</v>
      </c>
      <c r="X164" s="9">
        <v>0</v>
      </c>
      <c r="Y164" s="9">
        <v>155.8</v>
      </c>
      <c r="Z164" s="9">
        <v>536.2</v>
      </c>
      <c r="AA164" s="7">
        <v>1</v>
      </c>
      <c r="AB164" s="7">
        <f t="shared" si="52"/>
        <v>1</v>
      </c>
      <c r="AC164" s="9">
        <v>1.9</v>
      </c>
      <c r="AD164" s="9">
        <v>0</v>
      </c>
      <c r="AE164" s="9">
        <v>50.3</v>
      </c>
      <c r="AF164" s="9">
        <v>23</v>
      </c>
      <c r="AG164" s="9">
        <v>0</v>
      </c>
      <c r="AH164" s="9">
        <v>15.5</v>
      </c>
      <c r="AI164" s="9">
        <v>6</v>
      </c>
      <c r="AJ164" s="9">
        <v>131.2</v>
      </c>
      <c r="AK164" s="9">
        <v>665.4</v>
      </c>
      <c r="AL164" s="9">
        <v>511.6</v>
      </c>
      <c r="AM164" s="9">
        <v>667.3</v>
      </c>
      <c r="AN164" s="9">
        <v>103.1</v>
      </c>
      <c r="AO164" s="9">
        <v>129.3</v>
      </c>
      <c r="AP164" s="9"/>
      <c r="AQ164" s="71">
        <f t="shared" si="53"/>
        <v>0.0046037</v>
      </c>
      <c r="AR164" s="71">
        <f t="shared" si="54"/>
        <v>0</v>
      </c>
      <c r="AS164" s="71">
        <f t="shared" si="55"/>
        <v>0</v>
      </c>
      <c r="AT164" s="71">
        <f t="shared" si="56"/>
        <v>0.1788174</v>
      </c>
      <c r="AU164" s="71">
        <f t="shared" si="57"/>
        <v>0.0375565</v>
      </c>
      <c r="AV164" s="71">
        <f t="shared" si="58"/>
        <v>0</v>
      </c>
      <c r="AW164" s="71">
        <f t="shared" si="59"/>
        <v>0.0334374</v>
      </c>
      <c r="AX164" s="71">
        <f t="shared" si="60"/>
        <v>0</v>
      </c>
      <c r="AY164" s="71">
        <f t="shared" si="61"/>
        <v>0.3775034</v>
      </c>
      <c r="AZ164" s="71">
        <f t="shared" si="62"/>
        <v>1.2992126</v>
      </c>
      <c r="BA164" s="71">
        <f t="shared" si="63"/>
        <v>0.002423</v>
      </c>
      <c r="BB164" s="71">
        <f t="shared" si="64"/>
        <v>0.002423</v>
      </c>
      <c r="BC164" s="71">
        <f t="shared" si="65"/>
        <v>0.0046037</v>
      </c>
      <c r="BD164" s="71">
        <f t="shared" si="66"/>
        <v>0</v>
      </c>
      <c r="BE164" s="71">
        <f t="shared" si="67"/>
        <v>0.12187689999999998</v>
      </c>
      <c r="BF164" s="71">
        <f t="shared" si="68"/>
        <v>0.055728999999999994</v>
      </c>
      <c r="BG164" s="71">
        <f t="shared" si="69"/>
        <v>0</v>
      </c>
      <c r="BH164" s="71">
        <f t="shared" si="70"/>
        <v>0.0375565</v>
      </c>
      <c r="BI164" s="71">
        <f t="shared" si="71"/>
        <v>0.014537999999999999</v>
      </c>
      <c r="BJ164" s="71">
        <f t="shared" si="72"/>
        <v>0.31789759999999995</v>
      </c>
      <c r="BK164" s="71">
        <f t="shared" si="73"/>
        <v>1.6122641999999998</v>
      </c>
      <c r="BL164" s="71">
        <f t="shared" si="74"/>
        <v>1.2396068</v>
      </c>
      <c r="BM164" s="71">
        <f t="shared" si="75"/>
        <v>1.6168678999999997</v>
      </c>
      <c r="BN164" s="71">
        <f t="shared" si="76"/>
        <v>0.24981129999999996</v>
      </c>
      <c r="BO164" s="71">
        <f t="shared" si="77"/>
        <v>0.3132939</v>
      </c>
    </row>
    <row r="165" spans="1:67" ht="12">
      <c r="A165" s="3">
        <v>13130</v>
      </c>
      <c r="B165" s="3">
        <v>1</v>
      </c>
      <c r="C165" s="3">
        <v>1</v>
      </c>
      <c r="D165" s="3">
        <v>0</v>
      </c>
      <c r="E165" s="3">
        <v>1</v>
      </c>
      <c r="F165" s="3">
        <v>0</v>
      </c>
      <c r="G165" s="3">
        <v>3</v>
      </c>
      <c r="H165" s="3">
        <v>21</v>
      </c>
      <c r="I165" s="3" t="s">
        <v>813</v>
      </c>
      <c r="J165" s="3">
        <v>4</v>
      </c>
      <c r="K165" s="3">
        <v>1</v>
      </c>
      <c r="L165" s="3">
        <v>1</v>
      </c>
      <c r="M165" s="3">
        <v>2</v>
      </c>
      <c r="N165" s="3">
        <v>2</v>
      </c>
      <c r="O165" s="3">
        <v>0</v>
      </c>
      <c r="P165" s="3">
        <v>0.000716</v>
      </c>
      <c r="Q165" s="9">
        <v>1111.7</v>
      </c>
      <c r="R165" s="9">
        <v>70.7</v>
      </c>
      <c r="S165" s="7">
        <v>1</v>
      </c>
      <c r="T165" s="9">
        <v>18.1</v>
      </c>
      <c r="U165" s="9">
        <v>1.7</v>
      </c>
      <c r="V165" s="9">
        <v>0</v>
      </c>
      <c r="W165" s="9">
        <v>203.9</v>
      </c>
      <c r="X165" s="9">
        <v>3.2</v>
      </c>
      <c r="Y165" s="9">
        <v>619.1</v>
      </c>
      <c r="Z165" s="9">
        <v>1281.4</v>
      </c>
      <c r="AA165" s="7">
        <v>1</v>
      </c>
      <c r="AB165" s="7">
        <f t="shared" si="52"/>
        <v>0</v>
      </c>
      <c r="AC165" s="9">
        <v>49.8</v>
      </c>
      <c r="AD165" s="9">
        <v>0</v>
      </c>
      <c r="AE165" s="9">
        <v>0</v>
      </c>
      <c r="AF165" s="9">
        <v>11.2</v>
      </c>
      <c r="AG165" s="9">
        <v>0</v>
      </c>
      <c r="AH165" s="9">
        <v>1.7</v>
      </c>
      <c r="AI165" s="9">
        <v>52.9</v>
      </c>
      <c r="AJ165" s="9">
        <v>1409.8</v>
      </c>
      <c r="AK165" s="9">
        <v>1579.4</v>
      </c>
      <c r="AL165" s="9">
        <v>2072.1</v>
      </c>
      <c r="AM165" s="9">
        <v>2691.1</v>
      </c>
      <c r="AN165" s="9">
        <v>297.6</v>
      </c>
      <c r="AO165" s="9">
        <v>298.1</v>
      </c>
      <c r="AP165" s="9"/>
      <c r="AQ165" s="71">
        <f t="shared" si="53"/>
        <v>0.7959771999999999</v>
      </c>
      <c r="AR165" s="71">
        <f t="shared" si="54"/>
        <v>0.0506212</v>
      </c>
      <c r="AS165" s="71">
        <f t="shared" si="55"/>
        <v>0.000716</v>
      </c>
      <c r="AT165" s="71">
        <f t="shared" si="56"/>
        <v>0.0129596</v>
      </c>
      <c r="AU165" s="71">
        <f t="shared" si="57"/>
        <v>0.0012171999999999999</v>
      </c>
      <c r="AV165" s="71">
        <f t="shared" si="58"/>
        <v>0</v>
      </c>
      <c r="AW165" s="71">
        <f t="shared" si="59"/>
        <v>0.1459924</v>
      </c>
      <c r="AX165" s="71">
        <f t="shared" si="60"/>
        <v>0.0022911999999999997</v>
      </c>
      <c r="AY165" s="71">
        <f t="shared" si="61"/>
        <v>0.4432756</v>
      </c>
      <c r="AZ165" s="71">
        <f t="shared" si="62"/>
        <v>0.9174824</v>
      </c>
      <c r="BA165" s="71">
        <f t="shared" si="63"/>
        <v>0.000716</v>
      </c>
      <c r="BB165" s="71">
        <f t="shared" si="64"/>
        <v>0</v>
      </c>
      <c r="BC165" s="71">
        <f t="shared" si="65"/>
        <v>0.035656799999999995</v>
      </c>
      <c r="BD165" s="71">
        <f t="shared" si="66"/>
        <v>0</v>
      </c>
      <c r="BE165" s="71">
        <f t="shared" si="67"/>
        <v>0</v>
      </c>
      <c r="BF165" s="71">
        <f t="shared" si="68"/>
        <v>0.008019199999999999</v>
      </c>
      <c r="BG165" s="71">
        <f t="shared" si="69"/>
        <v>0</v>
      </c>
      <c r="BH165" s="71">
        <f t="shared" si="70"/>
        <v>0.0012171999999999999</v>
      </c>
      <c r="BI165" s="71">
        <f t="shared" si="71"/>
        <v>0.0378764</v>
      </c>
      <c r="BJ165" s="71">
        <f t="shared" si="72"/>
        <v>1.0094168</v>
      </c>
      <c r="BK165" s="71">
        <f t="shared" si="73"/>
        <v>1.1308504</v>
      </c>
      <c r="BL165" s="71">
        <f t="shared" si="74"/>
        <v>1.4836235999999998</v>
      </c>
      <c r="BM165" s="71">
        <f t="shared" si="75"/>
        <v>1.9268275999999998</v>
      </c>
      <c r="BN165" s="71">
        <f t="shared" si="76"/>
        <v>0.2130816</v>
      </c>
      <c r="BO165" s="71">
        <f t="shared" si="77"/>
        <v>0.2134396</v>
      </c>
    </row>
    <row r="166" spans="1:67" ht="12">
      <c r="A166" s="3">
        <v>13131</v>
      </c>
      <c r="B166" s="3">
        <v>1</v>
      </c>
      <c r="C166" s="3">
        <v>1</v>
      </c>
      <c r="D166" s="3">
        <v>0</v>
      </c>
      <c r="E166" s="3">
        <v>1</v>
      </c>
      <c r="F166" s="3">
        <v>0</v>
      </c>
      <c r="G166" s="3">
        <v>2</v>
      </c>
      <c r="H166" s="3">
        <v>23</v>
      </c>
      <c r="I166" s="3" t="s">
        <v>455</v>
      </c>
      <c r="J166" s="3">
        <v>9</v>
      </c>
      <c r="K166" s="3">
        <v>1</v>
      </c>
      <c r="L166" s="3">
        <v>2</v>
      </c>
      <c r="M166" s="3">
        <v>1</v>
      </c>
      <c r="N166" s="3">
        <v>2</v>
      </c>
      <c r="O166" s="3">
        <v>0</v>
      </c>
      <c r="P166" s="3">
        <v>0.002423</v>
      </c>
      <c r="Q166" s="9">
        <v>383.3</v>
      </c>
      <c r="R166" s="9">
        <v>29.3</v>
      </c>
      <c r="S166" s="7">
        <v>1</v>
      </c>
      <c r="T166" s="9">
        <v>1.7</v>
      </c>
      <c r="U166" s="9">
        <v>0</v>
      </c>
      <c r="V166" s="9">
        <v>0</v>
      </c>
      <c r="W166" s="9">
        <v>83</v>
      </c>
      <c r="X166" s="9">
        <v>0</v>
      </c>
      <c r="Y166" s="9">
        <v>270.7</v>
      </c>
      <c r="Z166" s="9">
        <v>332.8</v>
      </c>
      <c r="AA166" s="7">
        <v>1</v>
      </c>
      <c r="AB166" s="7">
        <f t="shared" si="52"/>
        <v>0</v>
      </c>
      <c r="AC166" s="9">
        <v>1.1</v>
      </c>
      <c r="AD166" s="9">
        <v>0</v>
      </c>
      <c r="AE166" s="9">
        <v>0</v>
      </c>
      <c r="AF166" s="9">
        <v>0.5</v>
      </c>
      <c r="AG166" s="9">
        <v>0</v>
      </c>
      <c r="AH166" s="9">
        <v>0</v>
      </c>
      <c r="AI166" s="9">
        <v>7.9</v>
      </c>
      <c r="AJ166" s="9">
        <v>497.5</v>
      </c>
      <c r="AK166" s="9">
        <v>446.9</v>
      </c>
      <c r="AL166" s="9">
        <v>559.6</v>
      </c>
      <c r="AM166" s="9">
        <v>830.2</v>
      </c>
      <c r="AN166" s="9">
        <v>114</v>
      </c>
      <c r="AO166" s="9">
        <v>114.2</v>
      </c>
      <c r="AP166" s="9"/>
      <c r="AQ166" s="71">
        <f t="shared" si="53"/>
        <v>0.9287359</v>
      </c>
      <c r="AR166" s="71">
        <f t="shared" si="54"/>
        <v>0.0709939</v>
      </c>
      <c r="AS166" s="71">
        <f t="shared" si="55"/>
        <v>0.002423</v>
      </c>
      <c r="AT166" s="71">
        <f t="shared" si="56"/>
        <v>0.0041191</v>
      </c>
      <c r="AU166" s="71">
        <f t="shared" si="57"/>
        <v>0</v>
      </c>
      <c r="AV166" s="71">
        <f t="shared" si="58"/>
        <v>0</v>
      </c>
      <c r="AW166" s="71">
        <f t="shared" si="59"/>
        <v>0.20110899999999998</v>
      </c>
      <c r="AX166" s="71">
        <f t="shared" si="60"/>
        <v>0</v>
      </c>
      <c r="AY166" s="71">
        <f t="shared" si="61"/>
        <v>0.6559060999999999</v>
      </c>
      <c r="AZ166" s="71">
        <f t="shared" si="62"/>
        <v>0.8063743999999999</v>
      </c>
      <c r="BA166" s="71">
        <f t="shared" si="63"/>
        <v>0.002423</v>
      </c>
      <c r="BB166" s="71">
        <f t="shared" si="64"/>
        <v>0</v>
      </c>
      <c r="BC166" s="71">
        <f t="shared" si="65"/>
        <v>0.0026653</v>
      </c>
      <c r="BD166" s="71">
        <f t="shared" si="66"/>
        <v>0</v>
      </c>
      <c r="BE166" s="71">
        <f t="shared" si="67"/>
        <v>0</v>
      </c>
      <c r="BF166" s="71">
        <f t="shared" si="68"/>
        <v>0.0012115</v>
      </c>
      <c r="BG166" s="71">
        <f t="shared" si="69"/>
        <v>0</v>
      </c>
      <c r="BH166" s="71">
        <f t="shared" si="70"/>
        <v>0</v>
      </c>
      <c r="BI166" s="71">
        <f t="shared" si="71"/>
        <v>0.019141699999999998</v>
      </c>
      <c r="BJ166" s="71">
        <f t="shared" si="72"/>
        <v>1.2054425</v>
      </c>
      <c r="BK166" s="71">
        <f t="shared" si="73"/>
        <v>1.0828387</v>
      </c>
      <c r="BL166" s="71">
        <f t="shared" si="74"/>
        <v>1.3559108</v>
      </c>
      <c r="BM166" s="71">
        <f t="shared" si="75"/>
        <v>2.0115746</v>
      </c>
      <c r="BN166" s="71">
        <f t="shared" si="76"/>
        <v>0.27622199999999997</v>
      </c>
      <c r="BO166" s="71">
        <f t="shared" si="77"/>
        <v>0.27670659999999997</v>
      </c>
    </row>
    <row r="167" spans="1:67" ht="12">
      <c r="A167" s="3">
        <v>13132</v>
      </c>
      <c r="B167" s="3">
        <v>9</v>
      </c>
      <c r="C167" s="3">
        <v>0</v>
      </c>
      <c r="D167" s="3">
        <v>1</v>
      </c>
      <c r="E167" s="3">
        <v>1</v>
      </c>
      <c r="F167" s="3">
        <v>0</v>
      </c>
      <c r="G167" s="3">
        <v>4</v>
      </c>
      <c r="H167" s="3">
        <v>90</v>
      </c>
      <c r="I167" s="3" t="s">
        <v>457</v>
      </c>
      <c r="J167" s="3">
        <v>99</v>
      </c>
      <c r="K167" s="3">
        <v>5</v>
      </c>
      <c r="L167" s="3">
        <v>2</v>
      </c>
      <c r="M167" s="3">
        <v>1</v>
      </c>
      <c r="N167" s="3">
        <v>2</v>
      </c>
      <c r="O167" s="3">
        <v>0</v>
      </c>
      <c r="P167" s="3">
        <v>0.001407</v>
      </c>
      <c r="Q167" s="9">
        <v>39.2</v>
      </c>
      <c r="R167" s="9">
        <v>0</v>
      </c>
      <c r="S167" s="7">
        <v>0</v>
      </c>
      <c r="T167" s="9">
        <v>2.9</v>
      </c>
      <c r="U167" s="9">
        <v>0</v>
      </c>
      <c r="V167" s="9">
        <v>0</v>
      </c>
      <c r="W167" s="9">
        <v>3.9</v>
      </c>
      <c r="X167" s="9">
        <v>0</v>
      </c>
      <c r="Y167" s="9">
        <v>10.8</v>
      </c>
      <c r="Z167" s="9">
        <v>0</v>
      </c>
      <c r="AA167" s="7">
        <v>0</v>
      </c>
      <c r="AB167" s="7">
        <f t="shared" si="52"/>
        <v>0</v>
      </c>
      <c r="AC167" s="9">
        <v>0</v>
      </c>
      <c r="AD167" s="9">
        <v>0</v>
      </c>
      <c r="AE167" s="9">
        <v>2.9</v>
      </c>
      <c r="AF167" s="9">
        <v>0</v>
      </c>
      <c r="AG167" s="9">
        <v>0</v>
      </c>
      <c r="AH167" s="9">
        <v>0</v>
      </c>
      <c r="AI167" s="9">
        <v>0</v>
      </c>
      <c r="AJ167" s="9">
        <v>46.1</v>
      </c>
      <c r="AK167" s="9">
        <v>6.9</v>
      </c>
      <c r="AL167" s="9">
        <v>35.2</v>
      </c>
      <c r="AM167" s="9">
        <v>46.1</v>
      </c>
      <c r="AN167" s="9">
        <v>6.8</v>
      </c>
      <c r="AO167" s="9">
        <v>6.9</v>
      </c>
      <c r="AP167" s="9"/>
      <c r="AQ167" s="71">
        <f t="shared" si="53"/>
        <v>0.055154400000000006</v>
      </c>
      <c r="AR167" s="71">
        <f t="shared" si="54"/>
        <v>0</v>
      </c>
      <c r="AS167" s="71">
        <f t="shared" si="55"/>
        <v>0</v>
      </c>
      <c r="AT167" s="71">
        <f t="shared" si="56"/>
        <v>0.0040803</v>
      </c>
      <c r="AU167" s="71">
        <f t="shared" si="57"/>
        <v>0</v>
      </c>
      <c r="AV167" s="71">
        <f t="shared" si="58"/>
        <v>0</v>
      </c>
      <c r="AW167" s="71">
        <f t="shared" si="59"/>
        <v>0.0054873</v>
      </c>
      <c r="AX167" s="71">
        <f t="shared" si="60"/>
        <v>0</v>
      </c>
      <c r="AY167" s="71">
        <f t="shared" si="61"/>
        <v>0.015195600000000002</v>
      </c>
      <c r="AZ167" s="71">
        <f t="shared" si="62"/>
        <v>0</v>
      </c>
      <c r="BA167" s="71">
        <f t="shared" si="63"/>
        <v>0</v>
      </c>
      <c r="BB167" s="71">
        <f t="shared" si="64"/>
        <v>0</v>
      </c>
      <c r="BC167" s="71">
        <f t="shared" si="65"/>
        <v>0</v>
      </c>
      <c r="BD167" s="71">
        <f t="shared" si="66"/>
        <v>0</v>
      </c>
      <c r="BE167" s="71">
        <f t="shared" si="67"/>
        <v>0.0040803</v>
      </c>
      <c r="BF167" s="71">
        <f t="shared" si="68"/>
        <v>0</v>
      </c>
      <c r="BG167" s="71">
        <f t="shared" si="69"/>
        <v>0</v>
      </c>
      <c r="BH167" s="71">
        <f t="shared" si="70"/>
        <v>0</v>
      </c>
      <c r="BI167" s="71">
        <f t="shared" si="71"/>
        <v>0</v>
      </c>
      <c r="BJ167" s="71">
        <f t="shared" si="72"/>
        <v>0.06486270000000001</v>
      </c>
      <c r="BK167" s="71">
        <f t="shared" si="73"/>
        <v>0.009708300000000001</v>
      </c>
      <c r="BL167" s="71">
        <f t="shared" si="74"/>
        <v>0.049526400000000005</v>
      </c>
      <c r="BM167" s="71">
        <f t="shared" si="75"/>
        <v>0.06486270000000001</v>
      </c>
      <c r="BN167" s="71">
        <f t="shared" si="76"/>
        <v>0.0095676</v>
      </c>
      <c r="BO167" s="71">
        <f t="shared" si="77"/>
        <v>0.009708300000000001</v>
      </c>
    </row>
    <row r="168" spans="1:67" ht="12">
      <c r="A168" s="3">
        <v>13133</v>
      </c>
      <c r="B168" s="3">
        <v>2</v>
      </c>
      <c r="C168" s="3">
        <v>0</v>
      </c>
      <c r="D168" s="3">
        <v>0</v>
      </c>
      <c r="E168" s="3">
        <v>2</v>
      </c>
      <c r="F168" s="3">
        <v>1</v>
      </c>
      <c r="G168" s="3">
        <v>3</v>
      </c>
      <c r="H168" s="3">
        <v>91</v>
      </c>
      <c r="I168" s="3" t="s">
        <v>297</v>
      </c>
      <c r="J168" s="3">
        <v>98</v>
      </c>
      <c r="K168" s="3">
        <v>3</v>
      </c>
      <c r="L168" s="3">
        <v>1</v>
      </c>
      <c r="M168" s="3">
        <v>2</v>
      </c>
      <c r="N168" s="3">
        <v>2</v>
      </c>
      <c r="O168" s="3">
        <v>0</v>
      </c>
      <c r="P168" s="3">
        <v>0.000716</v>
      </c>
      <c r="Q168" s="9">
        <v>14.6</v>
      </c>
      <c r="R168" s="9">
        <v>0</v>
      </c>
      <c r="S168" s="7">
        <v>0</v>
      </c>
      <c r="T168" s="9">
        <v>0.4</v>
      </c>
      <c r="U168" s="9">
        <v>0</v>
      </c>
      <c r="V168" s="9">
        <v>0</v>
      </c>
      <c r="W168" s="9">
        <v>34.7</v>
      </c>
      <c r="X168" s="9">
        <v>0</v>
      </c>
      <c r="Y168" s="9">
        <v>58.4</v>
      </c>
      <c r="Z168" s="9">
        <v>211.6</v>
      </c>
      <c r="AA168" s="7">
        <v>1</v>
      </c>
      <c r="AB168" s="7">
        <f t="shared" si="52"/>
        <v>0</v>
      </c>
      <c r="AC168" s="9">
        <v>14.6</v>
      </c>
      <c r="AD168" s="9">
        <v>0</v>
      </c>
      <c r="AE168" s="9">
        <v>0</v>
      </c>
      <c r="AF168" s="9">
        <v>0.1</v>
      </c>
      <c r="AG168" s="9">
        <v>0</v>
      </c>
      <c r="AH168" s="9">
        <v>0</v>
      </c>
      <c r="AI168" s="9">
        <v>11.5</v>
      </c>
      <c r="AJ168" s="9">
        <v>49.8</v>
      </c>
      <c r="AK168" s="9">
        <v>246.8</v>
      </c>
      <c r="AL168" s="9">
        <v>203</v>
      </c>
      <c r="AM168" s="9">
        <v>261.4</v>
      </c>
      <c r="AN168" s="9">
        <v>35.1</v>
      </c>
      <c r="AO168" s="9">
        <v>35.2</v>
      </c>
      <c r="AP168" s="9"/>
      <c r="AQ168" s="71">
        <f t="shared" si="53"/>
        <v>0.010453599999999999</v>
      </c>
      <c r="AR168" s="71">
        <f t="shared" si="54"/>
        <v>0</v>
      </c>
      <c r="AS168" s="71">
        <f t="shared" si="55"/>
        <v>0</v>
      </c>
      <c r="AT168" s="71">
        <f t="shared" si="56"/>
        <v>0.00028639999999999997</v>
      </c>
      <c r="AU168" s="71">
        <f t="shared" si="57"/>
        <v>0</v>
      </c>
      <c r="AV168" s="71">
        <f t="shared" si="58"/>
        <v>0</v>
      </c>
      <c r="AW168" s="71">
        <f t="shared" si="59"/>
        <v>0.0248452</v>
      </c>
      <c r="AX168" s="71">
        <f t="shared" si="60"/>
        <v>0</v>
      </c>
      <c r="AY168" s="71">
        <f t="shared" si="61"/>
        <v>0.041814399999999995</v>
      </c>
      <c r="AZ168" s="71">
        <f t="shared" si="62"/>
        <v>0.1515056</v>
      </c>
      <c r="BA168" s="71">
        <f t="shared" si="63"/>
        <v>0.000716</v>
      </c>
      <c r="BB168" s="71">
        <f t="shared" si="64"/>
        <v>0</v>
      </c>
      <c r="BC168" s="71">
        <f t="shared" si="65"/>
        <v>0.010453599999999999</v>
      </c>
      <c r="BD168" s="71">
        <f t="shared" si="66"/>
        <v>0</v>
      </c>
      <c r="BE168" s="71">
        <f t="shared" si="67"/>
        <v>0</v>
      </c>
      <c r="BF168" s="71">
        <f t="shared" si="68"/>
        <v>7.159999999999999E-05</v>
      </c>
      <c r="BG168" s="71">
        <f t="shared" si="69"/>
        <v>0</v>
      </c>
      <c r="BH168" s="71">
        <f t="shared" si="70"/>
        <v>0</v>
      </c>
      <c r="BI168" s="71">
        <f t="shared" si="71"/>
        <v>0.008234</v>
      </c>
      <c r="BJ168" s="71">
        <f t="shared" si="72"/>
        <v>0.035656799999999995</v>
      </c>
      <c r="BK168" s="71">
        <f t="shared" si="73"/>
        <v>0.1767088</v>
      </c>
      <c r="BL168" s="71">
        <f t="shared" si="74"/>
        <v>0.14534799999999998</v>
      </c>
      <c r="BM168" s="71">
        <f t="shared" si="75"/>
        <v>0.18716239999999998</v>
      </c>
      <c r="BN168" s="71">
        <f t="shared" si="76"/>
        <v>0.0251316</v>
      </c>
      <c r="BO168" s="71">
        <f t="shared" si="77"/>
        <v>0.0252032</v>
      </c>
    </row>
    <row r="169" spans="1:67" ht="12">
      <c r="A169" s="3">
        <v>13134</v>
      </c>
      <c r="B169" s="3">
        <v>2</v>
      </c>
      <c r="C169" s="3">
        <v>0</v>
      </c>
      <c r="D169" s="3">
        <v>0</v>
      </c>
      <c r="E169" s="3">
        <v>1</v>
      </c>
      <c r="F169" s="3">
        <v>0</v>
      </c>
      <c r="G169" s="3">
        <v>2</v>
      </c>
      <c r="H169" s="3">
        <v>64</v>
      </c>
      <c r="I169" s="3" t="s">
        <v>821</v>
      </c>
      <c r="J169" s="3">
        <v>70</v>
      </c>
      <c r="K169" s="3">
        <v>1</v>
      </c>
      <c r="L169" s="3">
        <v>1</v>
      </c>
      <c r="M169" s="3">
        <v>1</v>
      </c>
      <c r="N169" s="3">
        <v>2</v>
      </c>
      <c r="O169" s="3">
        <v>0</v>
      </c>
      <c r="P169" s="3">
        <v>0.002423</v>
      </c>
      <c r="Q169" s="9">
        <v>46.8</v>
      </c>
      <c r="R169" s="9">
        <v>0</v>
      </c>
      <c r="S169" s="7">
        <v>0</v>
      </c>
      <c r="T169" s="9">
        <v>4.7</v>
      </c>
      <c r="U169" s="9">
        <v>0</v>
      </c>
      <c r="V169" s="9">
        <v>0.7</v>
      </c>
      <c r="W169" s="9">
        <v>9</v>
      </c>
      <c r="X169" s="9">
        <v>0</v>
      </c>
      <c r="Y169" s="9">
        <v>41.8</v>
      </c>
      <c r="Z169" s="9">
        <v>44</v>
      </c>
      <c r="AA169" s="7">
        <v>1</v>
      </c>
      <c r="AB169" s="7">
        <f t="shared" si="52"/>
        <v>0</v>
      </c>
      <c r="AC169" s="9">
        <v>0</v>
      </c>
      <c r="AD169" s="9">
        <v>0</v>
      </c>
      <c r="AE169" s="9">
        <v>0</v>
      </c>
      <c r="AF169" s="9">
        <v>0.7</v>
      </c>
      <c r="AG169" s="9">
        <v>3.9</v>
      </c>
      <c r="AH169" s="9">
        <v>0</v>
      </c>
      <c r="AI169" s="9">
        <v>1.7</v>
      </c>
      <c r="AJ169" s="9">
        <v>61.3</v>
      </c>
      <c r="AK169" s="9">
        <v>58.6</v>
      </c>
      <c r="AL169" s="9">
        <v>63.6</v>
      </c>
      <c r="AM169" s="9">
        <v>105.4</v>
      </c>
      <c r="AN169" s="9">
        <v>14.4</v>
      </c>
      <c r="AO169" s="9">
        <v>14.5</v>
      </c>
      <c r="AP169" s="9"/>
      <c r="AQ169" s="71">
        <f t="shared" si="53"/>
        <v>0.11339639999999998</v>
      </c>
      <c r="AR169" s="71">
        <f t="shared" si="54"/>
        <v>0</v>
      </c>
      <c r="AS169" s="71">
        <f t="shared" si="55"/>
        <v>0</v>
      </c>
      <c r="AT169" s="71">
        <f t="shared" si="56"/>
        <v>0.0113881</v>
      </c>
      <c r="AU169" s="71">
        <f t="shared" si="57"/>
        <v>0</v>
      </c>
      <c r="AV169" s="71">
        <f t="shared" si="58"/>
        <v>0.0016960999999999999</v>
      </c>
      <c r="AW169" s="71">
        <f t="shared" si="59"/>
        <v>0.021807</v>
      </c>
      <c r="AX169" s="71">
        <f t="shared" si="60"/>
        <v>0</v>
      </c>
      <c r="AY169" s="71">
        <f t="shared" si="61"/>
        <v>0.10128139999999998</v>
      </c>
      <c r="AZ169" s="71">
        <f t="shared" si="62"/>
        <v>0.10661199999999998</v>
      </c>
      <c r="BA169" s="71">
        <f t="shared" si="63"/>
        <v>0.002423</v>
      </c>
      <c r="BB169" s="71">
        <f t="shared" si="64"/>
        <v>0</v>
      </c>
      <c r="BC169" s="71">
        <f t="shared" si="65"/>
        <v>0</v>
      </c>
      <c r="BD169" s="71">
        <f t="shared" si="66"/>
        <v>0</v>
      </c>
      <c r="BE169" s="71">
        <f t="shared" si="67"/>
        <v>0</v>
      </c>
      <c r="BF169" s="71">
        <f t="shared" si="68"/>
        <v>0.0016960999999999999</v>
      </c>
      <c r="BG169" s="71">
        <f t="shared" si="69"/>
        <v>0.009449699999999998</v>
      </c>
      <c r="BH169" s="71">
        <f t="shared" si="70"/>
        <v>0</v>
      </c>
      <c r="BI169" s="71">
        <f t="shared" si="71"/>
        <v>0.0041191</v>
      </c>
      <c r="BJ169" s="71">
        <f t="shared" si="72"/>
        <v>0.1485299</v>
      </c>
      <c r="BK169" s="71">
        <f t="shared" si="73"/>
        <v>0.1419878</v>
      </c>
      <c r="BL169" s="71">
        <f t="shared" si="74"/>
        <v>0.15410279999999998</v>
      </c>
      <c r="BM169" s="71">
        <f t="shared" si="75"/>
        <v>0.2553842</v>
      </c>
      <c r="BN169" s="71">
        <f t="shared" si="76"/>
        <v>0.0348912</v>
      </c>
      <c r="BO169" s="71">
        <f t="shared" si="77"/>
        <v>0.0351335</v>
      </c>
    </row>
    <row r="170" spans="1:67" ht="12">
      <c r="A170" s="3">
        <v>13135</v>
      </c>
      <c r="B170" s="3">
        <v>9</v>
      </c>
      <c r="C170" s="3">
        <v>0</v>
      </c>
      <c r="D170" s="3">
        <v>1</v>
      </c>
      <c r="E170" s="3">
        <v>1</v>
      </c>
      <c r="F170" s="3">
        <v>0</v>
      </c>
      <c r="G170" s="3">
        <v>2</v>
      </c>
      <c r="H170" s="3">
        <v>40</v>
      </c>
      <c r="I170" s="3" t="s">
        <v>695</v>
      </c>
      <c r="J170" s="3">
        <v>83</v>
      </c>
      <c r="K170" s="3">
        <v>1</v>
      </c>
      <c r="L170" s="3">
        <v>1</v>
      </c>
      <c r="M170" s="3">
        <v>1</v>
      </c>
      <c r="N170" s="3">
        <v>1</v>
      </c>
      <c r="O170" s="3">
        <v>0</v>
      </c>
      <c r="P170" s="3">
        <v>0.002423</v>
      </c>
      <c r="Q170" s="9">
        <v>0</v>
      </c>
      <c r="R170" s="9">
        <v>0</v>
      </c>
      <c r="S170" s="7">
        <v>0</v>
      </c>
      <c r="T170" s="9">
        <v>7.9</v>
      </c>
      <c r="U170" s="9">
        <v>5</v>
      </c>
      <c r="V170" s="9">
        <v>0</v>
      </c>
      <c r="W170" s="9">
        <v>7.8</v>
      </c>
      <c r="X170" s="9">
        <v>0</v>
      </c>
      <c r="Y170" s="9">
        <v>57.2</v>
      </c>
      <c r="Z170" s="9">
        <v>102.8</v>
      </c>
      <c r="AA170" s="7">
        <v>1</v>
      </c>
      <c r="AB170" s="7">
        <f t="shared" si="52"/>
        <v>1</v>
      </c>
      <c r="AC170" s="9">
        <v>0</v>
      </c>
      <c r="AD170" s="9">
        <v>0</v>
      </c>
      <c r="AE170" s="9">
        <v>4.9</v>
      </c>
      <c r="AF170" s="9">
        <v>1.7</v>
      </c>
      <c r="AG170" s="9">
        <v>0</v>
      </c>
      <c r="AH170" s="9">
        <v>5</v>
      </c>
      <c r="AI170" s="9">
        <v>2</v>
      </c>
      <c r="AJ170" s="9">
        <v>20.8</v>
      </c>
      <c r="AK170" s="9">
        <v>123.7</v>
      </c>
      <c r="AL170" s="9">
        <v>66.3</v>
      </c>
      <c r="AM170" s="9">
        <v>123.7</v>
      </c>
      <c r="AN170" s="9">
        <v>20.7</v>
      </c>
      <c r="AO170" s="9">
        <v>20.8</v>
      </c>
      <c r="AP170" s="9"/>
      <c r="AQ170" s="71">
        <f t="shared" si="53"/>
        <v>0</v>
      </c>
      <c r="AR170" s="71">
        <f t="shared" si="54"/>
        <v>0</v>
      </c>
      <c r="AS170" s="71">
        <f t="shared" si="55"/>
        <v>0</v>
      </c>
      <c r="AT170" s="71">
        <f t="shared" si="56"/>
        <v>0.019141699999999998</v>
      </c>
      <c r="AU170" s="71">
        <f t="shared" si="57"/>
        <v>0.012114999999999999</v>
      </c>
      <c r="AV170" s="71">
        <f t="shared" si="58"/>
        <v>0</v>
      </c>
      <c r="AW170" s="71">
        <f t="shared" si="59"/>
        <v>0.018899399999999997</v>
      </c>
      <c r="AX170" s="71">
        <f t="shared" si="60"/>
        <v>0</v>
      </c>
      <c r="AY170" s="71">
        <f t="shared" si="61"/>
        <v>0.13859559999999999</v>
      </c>
      <c r="AZ170" s="71">
        <f t="shared" si="62"/>
        <v>0.24908439999999998</v>
      </c>
      <c r="BA170" s="71">
        <f t="shared" si="63"/>
        <v>0.002423</v>
      </c>
      <c r="BB170" s="71">
        <f t="shared" si="64"/>
        <v>0.002423</v>
      </c>
      <c r="BC170" s="71">
        <f t="shared" si="65"/>
        <v>0</v>
      </c>
      <c r="BD170" s="71">
        <f t="shared" si="66"/>
        <v>0</v>
      </c>
      <c r="BE170" s="71">
        <f t="shared" si="67"/>
        <v>0.0118727</v>
      </c>
      <c r="BF170" s="71">
        <f t="shared" si="68"/>
        <v>0.0041191</v>
      </c>
      <c r="BG170" s="71">
        <f t="shared" si="69"/>
        <v>0</v>
      </c>
      <c r="BH170" s="71">
        <f t="shared" si="70"/>
        <v>0.012114999999999999</v>
      </c>
      <c r="BI170" s="71">
        <f t="shared" si="71"/>
        <v>0.004846</v>
      </c>
      <c r="BJ170" s="71">
        <f t="shared" si="72"/>
        <v>0.050398399999999996</v>
      </c>
      <c r="BK170" s="71">
        <f t="shared" si="73"/>
        <v>0.29972509999999997</v>
      </c>
      <c r="BL170" s="71">
        <f t="shared" si="74"/>
        <v>0.16064489999999998</v>
      </c>
      <c r="BM170" s="71">
        <f t="shared" si="75"/>
        <v>0.29972509999999997</v>
      </c>
      <c r="BN170" s="71">
        <f t="shared" si="76"/>
        <v>0.050156099999999995</v>
      </c>
      <c r="BO170" s="71">
        <f t="shared" si="77"/>
        <v>0.050398399999999996</v>
      </c>
    </row>
    <row r="171" spans="1:67" ht="12">
      <c r="A171" s="3">
        <v>21001</v>
      </c>
      <c r="B171" s="3">
        <v>4</v>
      </c>
      <c r="C171" s="3">
        <v>0</v>
      </c>
      <c r="D171" s="3">
        <v>0</v>
      </c>
      <c r="E171" s="3">
        <v>1</v>
      </c>
      <c r="F171" s="3">
        <v>0</v>
      </c>
      <c r="G171" s="3">
        <v>3</v>
      </c>
      <c r="H171" s="3">
        <v>35</v>
      </c>
      <c r="I171" s="3" t="s">
        <v>690</v>
      </c>
      <c r="J171" s="3">
        <v>27</v>
      </c>
      <c r="K171" s="3">
        <v>3</v>
      </c>
      <c r="L171" s="3">
        <v>1</v>
      </c>
      <c r="M171" s="3">
        <v>2</v>
      </c>
      <c r="N171" s="3">
        <v>2</v>
      </c>
      <c r="O171" s="3">
        <v>0</v>
      </c>
      <c r="P171" s="3">
        <v>0.003814</v>
      </c>
      <c r="Q171" s="9">
        <v>48.1</v>
      </c>
      <c r="R171" s="9">
        <v>0</v>
      </c>
      <c r="S171" s="7">
        <v>0</v>
      </c>
      <c r="T171" s="9">
        <v>8.5</v>
      </c>
      <c r="U171" s="9">
        <v>1.9</v>
      </c>
      <c r="V171" s="9">
        <v>0</v>
      </c>
      <c r="W171" s="9">
        <v>0.8</v>
      </c>
      <c r="X171" s="9">
        <v>0</v>
      </c>
      <c r="Y171" s="9">
        <v>93.2</v>
      </c>
      <c r="Z171" s="9">
        <v>349.9</v>
      </c>
      <c r="AA171" s="7">
        <v>1</v>
      </c>
      <c r="AB171" s="7">
        <f t="shared" si="52"/>
        <v>0</v>
      </c>
      <c r="AC171" s="9">
        <v>9.1</v>
      </c>
      <c r="AD171" s="9">
        <v>0</v>
      </c>
      <c r="AE171" s="9">
        <v>0</v>
      </c>
      <c r="AF171" s="9">
        <v>8.2</v>
      </c>
      <c r="AG171" s="9">
        <v>0</v>
      </c>
      <c r="AH171" s="9">
        <v>1.9</v>
      </c>
      <c r="AI171" s="9">
        <v>0</v>
      </c>
      <c r="AJ171" s="9">
        <v>59.6</v>
      </c>
      <c r="AK171" s="9">
        <v>361.4</v>
      </c>
      <c r="AL171" s="9">
        <v>316.3</v>
      </c>
      <c r="AM171" s="9">
        <v>409.5</v>
      </c>
      <c r="AN171" s="9">
        <v>11.2</v>
      </c>
      <c r="AO171" s="9">
        <v>11.5</v>
      </c>
      <c r="AP171" s="9"/>
      <c r="AQ171" s="71">
        <f t="shared" si="53"/>
        <v>0.18345340000000002</v>
      </c>
      <c r="AR171" s="71">
        <f t="shared" si="54"/>
        <v>0</v>
      </c>
      <c r="AS171" s="71">
        <f t="shared" si="55"/>
        <v>0</v>
      </c>
      <c r="AT171" s="71">
        <f t="shared" si="56"/>
        <v>0.032419</v>
      </c>
      <c r="AU171" s="71">
        <f t="shared" si="57"/>
        <v>0.0072466</v>
      </c>
      <c r="AV171" s="71">
        <f t="shared" si="58"/>
        <v>0</v>
      </c>
      <c r="AW171" s="71">
        <f t="shared" si="59"/>
        <v>0.0030512000000000004</v>
      </c>
      <c r="AX171" s="71">
        <f t="shared" si="60"/>
        <v>0</v>
      </c>
      <c r="AY171" s="71">
        <f t="shared" si="61"/>
        <v>0.3554648</v>
      </c>
      <c r="AZ171" s="71">
        <f t="shared" si="62"/>
        <v>1.3345186</v>
      </c>
      <c r="BA171" s="71">
        <f t="shared" si="63"/>
        <v>0.003814</v>
      </c>
      <c r="BB171" s="71">
        <f t="shared" si="64"/>
        <v>0</v>
      </c>
      <c r="BC171" s="71">
        <f t="shared" si="65"/>
        <v>0.0347074</v>
      </c>
      <c r="BD171" s="71">
        <f t="shared" si="66"/>
        <v>0</v>
      </c>
      <c r="BE171" s="71">
        <f t="shared" si="67"/>
        <v>0</v>
      </c>
      <c r="BF171" s="71">
        <f t="shared" si="68"/>
        <v>0.0312748</v>
      </c>
      <c r="BG171" s="71">
        <f t="shared" si="69"/>
        <v>0</v>
      </c>
      <c r="BH171" s="71">
        <f t="shared" si="70"/>
        <v>0.0072466</v>
      </c>
      <c r="BI171" s="71">
        <f t="shared" si="71"/>
        <v>0</v>
      </c>
      <c r="BJ171" s="71">
        <f t="shared" si="72"/>
        <v>0.2273144</v>
      </c>
      <c r="BK171" s="71">
        <f t="shared" si="73"/>
        <v>1.3783796</v>
      </c>
      <c r="BL171" s="71">
        <f t="shared" si="74"/>
        <v>1.2063682</v>
      </c>
      <c r="BM171" s="71">
        <f t="shared" si="75"/>
        <v>1.561833</v>
      </c>
      <c r="BN171" s="71">
        <f t="shared" si="76"/>
        <v>0.0427168</v>
      </c>
      <c r="BO171" s="71">
        <f t="shared" si="77"/>
        <v>0.043861000000000004</v>
      </c>
    </row>
    <row r="172" spans="1:67" ht="12">
      <c r="A172" s="3">
        <v>21002</v>
      </c>
      <c r="B172" s="3">
        <v>9</v>
      </c>
      <c r="C172" s="3">
        <v>0</v>
      </c>
      <c r="D172" s="3">
        <v>1</v>
      </c>
      <c r="E172" s="3">
        <v>1</v>
      </c>
      <c r="F172" s="3">
        <v>0</v>
      </c>
      <c r="G172" s="3">
        <v>3</v>
      </c>
      <c r="H172" s="3">
        <v>40</v>
      </c>
      <c r="I172" s="3" t="s">
        <v>695</v>
      </c>
      <c r="J172" s="3">
        <v>83</v>
      </c>
      <c r="K172" s="3">
        <v>1</v>
      </c>
      <c r="L172" s="3">
        <v>1</v>
      </c>
      <c r="M172" s="3">
        <v>2</v>
      </c>
      <c r="N172" s="3">
        <v>2</v>
      </c>
      <c r="O172" s="3">
        <v>0</v>
      </c>
      <c r="P172" s="3">
        <v>0.003814</v>
      </c>
      <c r="Q172" s="9">
        <v>1.1</v>
      </c>
      <c r="R172" s="9">
        <v>0</v>
      </c>
      <c r="S172" s="7">
        <v>0</v>
      </c>
      <c r="T172" s="9">
        <v>10.4</v>
      </c>
      <c r="U172" s="9">
        <v>1.1</v>
      </c>
      <c r="V172" s="9">
        <v>0</v>
      </c>
      <c r="W172" s="9">
        <v>18.4</v>
      </c>
      <c r="X172" s="9">
        <v>0</v>
      </c>
      <c r="Y172" s="9">
        <v>0</v>
      </c>
      <c r="Z172" s="9">
        <v>14.6</v>
      </c>
      <c r="AA172" s="7">
        <v>1</v>
      </c>
      <c r="AB172" s="7">
        <f t="shared" si="52"/>
        <v>1</v>
      </c>
      <c r="AC172" s="9">
        <v>1.1</v>
      </c>
      <c r="AD172" s="9">
        <v>0</v>
      </c>
      <c r="AE172" s="9">
        <v>7.3</v>
      </c>
      <c r="AF172" s="9">
        <v>3</v>
      </c>
      <c r="AG172" s="9">
        <v>0</v>
      </c>
      <c r="AH172" s="9">
        <v>1.1</v>
      </c>
      <c r="AI172" s="9">
        <v>2.9</v>
      </c>
      <c r="AJ172" s="9">
        <v>31.2</v>
      </c>
      <c r="AK172" s="9">
        <v>44.7</v>
      </c>
      <c r="AL172" s="9">
        <v>45.9</v>
      </c>
      <c r="AM172" s="9">
        <v>45.8</v>
      </c>
      <c r="AN172" s="9">
        <v>29.9</v>
      </c>
      <c r="AO172" s="9">
        <v>30.1</v>
      </c>
      <c r="AP172" s="9"/>
      <c r="AQ172" s="71">
        <f t="shared" si="53"/>
        <v>0.0041954</v>
      </c>
      <c r="AR172" s="71">
        <f t="shared" si="54"/>
        <v>0</v>
      </c>
      <c r="AS172" s="71">
        <f t="shared" si="55"/>
        <v>0</v>
      </c>
      <c r="AT172" s="71">
        <f t="shared" si="56"/>
        <v>0.0396656</v>
      </c>
      <c r="AU172" s="71">
        <f t="shared" si="57"/>
        <v>0.0041954</v>
      </c>
      <c r="AV172" s="71">
        <f t="shared" si="58"/>
        <v>0</v>
      </c>
      <c r="AW172" s="71">
        <f t="shared" si="59"/>
        <v>0.07017759999999999</v>
      </c>
      <c r="AX172" s="71">
        <f t="shared" si="60"/>
        <v>0</v>
      </c>
      <c r="AY172" s="71">
        <f t="shared" si="61"/>
        <v>0</v>
      </c>
      <c r="AZ172" s="71">
        <f t="shared" si="62"/>
        <v>0.0556844</v>
      </c>
      <c r="BA172" s="71">
        <f t="shared" si="63"/>
        <v>0.003814</v>
      </c>
      <c r="BB172" s="71">
        <f t="shared" si="64"/>
        <v>0.003814</v>
      </c>
      <c r="BC172" s="71">
        <f t="shared" si="65"/>
        <v>0.0041954</v>
      </c>
      <c r="BD172" s="71">
        <f t="shared" si="66"/>
        <v>0</v>
      </c>
      <c r="BE172" s="71">
        <f t="shared" si="67"/>
        <v>0.0278422</v>
      </c>
      <c r="BF172" s="71">
        <f t="shared" si="68"/>
        <v>0.011442</v>
      </c>
      <c r="BG172" s="71">
        <f t="shared" si="69"/>
        <v>0</v>
      </c>
      <c r="BH172" s="71">
        <f t="shared" si="70"/>
        <v>0.0041954</v>
      </c>
      <c r="BI172" s="71">
        <f t="shared" si="71"/>
        <v>0.0110606</v>
      </c>
      <c r="BJ172" s="71">
        <f t="shared" si="72"/>
        <v>0.1189968</v>
      </c>
      <c r="BK172" s="71">
        <f t="shared" si="73"/>
        <v>0.17048580000000002</v>
      </c>
      <c r="BL172" s="71">
        <f t="shared" si="74"/>
        <v>0.1750626</v>
      </c>
      <c r="BM172" s="71">
        <f t="shared" si="75"/>
        <v>0.17468119999999998</v>
      </c>
      <c r="BN172" s="71">
        <f t="shared" si="76"/>
        <v>0.1140386</v>
      </c>
      <c r="BO172" s="71">
        <f t="shared" si="77"/>
        <v>0.11480140000000001</v>
      </c>
    </row>
    <row r="173" spans="1:67" ht="12">
      <c r="A173" s="3">
        <v>21003</v>
      </c>
      <c r="B173" s="3">
        <v>9</v>
      </c>
      <c r="C173" s="3">
        <v>0</v>
      </c>
      <c r="D173" s="3">
        <v>1</v>
      </c>
      <c r="E173" s="3">
        <v>1</v>
      </c>
      <c r="F173" s="3">
        <v>0</v>
      </c>
      <c r="G173" s="3">
        <v>3</v>
      </c>
      <c r="H173" s="3">
        <v>40</v>
      </c>
      <c r="I173" s="3" t="s">
        <v>695</v>
      </c>
      <c r="J173" s="3">
        <v>83</v>
      </c>
      <c r="K173" s="3">
        <v>3</v>
      </c>
      <c r="L173" s="3">
        <v>1</v>
      </c>
      <c r="M173" s="3">
        <v>2</v>
      </c>
      <c r="N173" s="3">
        <v>2</v>
      </c>
      <c r="O173" s="3">
        <v>0</v>
      </c>
      <c r="P173" s="3">
        <v>0.003814</v>
      </c>
      <c r="Q173" s="9">
        <v>1.1</v>
      </c>
      <c r="R173" s="9">
        <v>0</v>
      </c>
      <c r="S173" s="7">
        <v>0</v>
      </c>
      <c r="T173" s="9">
        <v>106.6</v>
      </c>
      <c r="U173" s="9">
        <v>49.6</v>
      </c>
      <c r="V173" s="9">
        <v>0</v>
      </c>
      <c r="W173" s="9">
        <v>60</v>
      </c>
      <c r="X173" s="9">
        <v>8.7</v>
      </c>
      <c r="Y173" s="9">
        <v>71.9</v>
      </c>
      <c r="Z173" s="9">
        <v>235</v>
      </c>
      <c r="AA173" s="7">
        <v>1</v>
      </c>
      <c r="AB173" s="7">
        <f t="shared" si="52"/>
        <v>1</v>
      </c>
      <c r="AC173" s="9">
        <v>1.1</v>
      </c>
      <c r="AD173" s="9">
        <v>0</v>
      </c>
      <c r="AE173" s="9">
        <v>92.4</v>
      </c>
      <c r="AF173" s="9">
        <v>14.1</v>
      </c>
      <c r="AG173" s="9">
        <v>0</v>
      </c>
      <c r="AH173" s="9">
        <v>49.6</v>
      </c>
      <c r="AI173" s="9">
        <v>5.6</v>
      </c>
      <c r="AJ173" s="9">
        <v>226.4</v>
      </c>
      <c r="AK173" s="9">
        <v>460.3</v>
      </c>
      <c r="AL173" s="9">
        <v>389.6</v>
      </c>
      <c r="AM173" s="9">
        <v>461.4</v>
      </c>
      <c r="AN173" s="9">
        <v>224.9</v>
      </c>
      <c r="AO173" s="9">
        <v>225.3</v>
      </c>
      <c r="AP173" s="9"/>
      <c r="AQ173" s="71">
        <f t="shared" si="53"/>
        <v>0.0041954</v>
      </c>
      <c r="AR173" s="71">
        <f t="shared" si="54"/>
        <v>0</v>
      </c>
      <c r="AS173" s="71">
        <f t="shared" si="55"/>
        <v>0</v>
      </c>
      <c r="AT173" s="71">
        <f t="shared" si="56"/>
        <v>0.4065724</v>
      </c>
      <c r="AU173" s="71">
        <f t="shared" si="57"/>
        <v>0.18917440000000002</v>
      </c>
      <c r="AV173" s="71">
        <f t="shared" si="58"/>
        <v>0</v>
      </c>
      <c r="AW173" s="71">
        <f t="shared" si="59"/>
        <v>0.22884000000000002</v>
      </c>
      <c r="AX173" s="71">
        <f t="shared" si="60"/>
        <v>0.0331818</v>
      </c>
      <c r="AY173" s="71">
        <f t="shared" si="61"/>
        <v>0.27422660000000004</v>
      </c>
      <c r="AZ173" s="71">
        <f t="shared" si="62"/>
        <v>0.89629</v>
      </c>
      <c r="BA173" s="71">
        <f t="shared" si="63"/>
        <v>0.003814</v>
      </c>
      <c r="BB173" s="71">
        <f t="shared" si="64"/>
        <v>0.003814</v>
      </c>
      <c r="BC173" s="71">
        <f t="shared" si="65"/>
        <v>0.0041954</v>
      </c>
      <c r="BD173" s="71">
        <f t="shared" si="66"/>
        <v>0</v>
      </c>
      <c r="BE173" s="71">
        <f t="shared" si="67"/>
        <v>0.35241360000000005</v>
      </c>
      <c r="BF173" s="71">
        <f t="shared" si="68"/>
        <v>0.0537774</v>
      </c>
      <c r="BG173" s="71">
        <f t="shared" si="69"/>
        <v>0</v>
      </c>
      <c r="BH173" s="71">
        <f t="shared" si="70"/>
        <v>0.18917440000000002</v>
      </c>
      <c r="BI173" s="71">
        <f t="shared" si="71"/>
        <v>0.0213584</v>
      </c>
      <c r="BJ173" s="71">
        <f t="shared" si="72"/>
        <v>0.8634896000000001</v>
      </c>
      <c r="BK173" s="71">
        <f t="shared" si="73"/>
        <v>1.7555842000000002</v>
      </c>
      <c r="BL173" s="71">
        <f t="shared" si="74"/>
        <v>1.4859344</v>
      </c>
      <c r="BM173" s="71">
        <f t="shared" si="75"/>
        <v>1.7597795999999999</v>
      </c>
      <c r="BN173" s="71">
        <f t="shared" si="76"/>
        <v>0.8577686000000001</v>
      </c>
      <c r="BO173" s="71">
        <f t="shared" si="77"/>
        <v>0.8592942000000001</v>
      </c>
    </row>
    <row r="174" spans="1:67" ht="12">
      <c r="A174" s="3">
        <v>21004</v>
      </c>
      <c r="B174" s="3">
        <v>9</v>
      </c>
      <c r="C174" s="3">
        <v>0</v>
      </c>
      <c r="D174" s="3">
        <v>1</v>
      </c>
      <c r="E174" s="3">
        <v>1</v>
      </c>
      <c r="F174" s="3">
        <v>0</v>
      </c>
      <c r="G174" s="3">
        <v>3</v>
      </c>
      <c r="H174" s="3">
        <v>40</v>
      </c>
      <c r="I174" s="3" t="s">
        <v>695</v>
      </c>
      <c r="J174" s="3">
        <v>83</v>
      </c>
      <c r="K174" s="3">
        <v>2</v>
      </c>
      <c r="L174" s="3">
        <v>1</v>
      </c>
      <c r="M174" s="3">
        <v>2</v>
      </c>
      <c r="N174" s="3">
        <v>2</v>
      </c>
      <c r="O174" s="3">
        <v>0</v>
      </c>
      <c r="P174" s="3">
        <v>0.003814</v>
      </c>
      <c r="Q174" s="9">
        <v>18.7</v>
      </c>
      <c r="R174" s="9">
        <v>0</v>
      </c>
      <c r="S174" s="7">
        <v>0</v>
      </c>
      <c r="T174" s="9">
        <v>41.9</v>
      </c>
      <c r="U174" s="9">
        <v>0</v>
      </c>
      <c r="V174" s="9">
        <v>0</v>
      </c>
      <c r="W174" s="9">
        <v>41.6</v>
      </c>
      <c r="X174" s="9">
        <v>0</v>
      </c>
      <c r="Y174" s="9">
        <v>47.9</v>
      </c>
      <c r="Z174" s="9">
        <v>219.3</v>
      </c>
      <c r="AA174" s="7">
        <v>1</v>
      </c>
      <c r="AB174" s="7">
        <f t="shared" si="52"/>
        <v>1</v>
      </c>
      <c r="AC174" s="9">
        <v>1.1</v>
      </c>
      <c r="AD174" s="9">
        <v>0</v>
      </c>
      <c r="AE174" s="9">
        <v>27.4</v>
      </c>
      <c r="AF174" s="9">
        <v>14.5</v>
      </c>
      <c r="AG174" s="9">
        <v>0</v>
      </c>
      <c r="AH174" s="9">
        <v>0</v>
      </c>
      <c r="AI174" s="9">
        <v>4.5</v>
      </c>
      <c r="AJ174" s="9">
        <v>113</v>
      </c>
      <c r="AK174" s="9">
        <v>313.6</v>
      </c>
      <c r="AL174" s="9">
        <v>284.4</v>
      </c>
      <c r="AM174" s="9">
        <v>332.3</v>
      </c>
      <c r="AN174" s="9">
        <v>83.5</v>
      </c>
      <c r="AO174" s="9">
        <v>94.3</v>
      </c>
      <c r="AP174" s="9"/>
      <c r="AQ174" s="71">
        <f t="shared" si="53"/>
        <v>0.0713218</v>
      </c>
      <c r="AR174" s="71">
        <f t="shared" si="54"/>
        <v>0</v>
      </c>
      <c r="AS174" s="71">
        <f t="shared" si="55"/>
        <v>0</v>
      </c>
      <c r="AT174" s="71">
        <f t="shared" si="56"/>
        <v>0.1598066</v>
      </c>
      <c r="AU174" s="71">
        <f t="shared" si="57"/>
        <v>0</v>
      </c>
      <c r="AV174" s="71">
        <f t="shared" si="58"/>
        <v>0</v>
      </c>
      <c r="AW174" s="71">
        <f t="shared" si="59"/>
        <v>0.1586624</v>
      </c>
      <c r="AX174" s="71">
        <f t="shared" si="60"/>
        <v>0</v>
      </c>
      <c r="AY174" s="71">
        <f t="shared" si="61"/>
        <v>0.1826906</v>
      </c>
      <c r="AZ174" s="71">
        <f t="shared" si="62"/>
        <v>0.8364102000000001</v>
      </c>
      <c r="BA174" s="71">
        <f t="shared" si="63"/>
        <v>0.003814</v>
      </c>
      <c r="BB174" s="71">
        <f t="shared" si="64"/>
        <v>0.003814</v>
      </c>
      <c r="BC174" s="71">
        <f t="shared" si="65"/>
        <v>0.0041954</v>
      </c>
      <c r="BD174" s="71">
        <f t="shared" si="66"/>
        <v>0</v>
      </c>
      <c r="BE174" s="71">
        <f t="shared" si="67"/>
        <v>0.1045036</v>
      </c>
      <c r="BF174" s="71">
        <f t="shared" si="68"/>
        <v>0.055303000000000005</v>
      </c>
      <c r="BG174" s="71">
        <f t="shared" si="69"/>
        <v>0</v>
      </c>
      <c r="BH174" s="71">
        <f t="shared" si="70"/>
        <v>0</v>
      </c>
      <c r="BI174" s="71">
        <f t="shared" si="71"/>
        <v>0.017163</v>
      </c>
      <c r="BJ174" s="71">
        <f t="shared" si="72"/>
        <v>0.43098200000000003</v>
      </c>
      <c r="BK174" s="71">
        <f t="shared" si="73"/>
        <v>1.1960704000000002</v>
      </c>
      <c r="BL174" s="71">
        <f t="shared" si="74"/>
        <v>1.0847016</v>
      </c>
      <c r="BM174" s="71">
        <f t="shared" si="75"/>
        <v>1.2673922000000002</v>
      </c>
      <c r="BN174" s="71">
        <f t="shared" si="76"/>
        <v>0.318469</v>
      </c>
      <c r="BO174" s="71">
        <f t="shared" si="77"/>
        <v>0.3596602</v>
      </c>
    </row>
    <row r="175" spans="1:67" ht="12">
      <c r="A175" s="3">
        <v>21005</v>
      </c>
      <c r="B175" s="3">
        <v>9</v>
      </c>
      <c r="C175" s="3">
        <v>0</v>
      </c>
      <c r="D175" s="3">
        <v>1</v>
      </c>
      <c r="E175" s="3">
        <v>1</v>
      </c>
      <c r="F175" s="3">
        <v>0</v>
      </c>
      <c r="G175" s="3">
        <v>4</v>
      </c>
      <c r="H175" s="3">
        <v>90</v>
      </c>
      <c r="I175" s="3" t="s">
        <v>457</v>
      </c>
      <c r="J175" s="3">
        <v>99</v>
      </c>
      <c r="K175" s="3">
        <v>5</v>
      </c>
      <c r="L175" s="3">
        <v>2</v>
      </c>
      <c r="M175" s="3">
        <v>2</v>
      </c>
      <c r="N175" s="3">
        <v>1</v>
      </c>
      <c r="O175" s="3">
        <v>0</v>
      </c>
      <c r="P175" s="3">
        <v>0.0096</v>
      </c>
      <c r="Q175" s="9">
        <v>0</v>
      </c>
      <c r="R175" s="9">
        <v>0</v>
      </c>
      <c r="S175" s="7">
        <v>0</v>
      </c>
      <c r="T175" s="9">
        <v>0</v>
      </c>
      <c r="U175" s="9">
        <v>0</v>
      </c>
      <c r="V175" s="9">
        <v>0</v>
      </c>
      <c r="W175" s="9">
        <v>11.2</v>
      </c>
      <c r="X175" s="9">
        <v>0</v>
      </c>
      <c r="Y175" s="9">
        <v>0</v>
      </c>
      <c r="Z175" s="9">
        <v>0</v>
      </c>
      <c r="AA175" s="7">
        <v>0</v>
      </c>
      <c r="AB175" s="7">
        <f t="shared" si="52"/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11.2</v>
      </c>
      <c r="AK175" s="9">
        <v>11.2</v>
      </c>
      <c r="AL175" s="9">
        <v>11.2</v>
      </c>
      <c r="AM175" s="9">
        <v>11.2</v>
      </c>
      <c r="AN175" s="9">
        <v>11.2</v>
      </c>
      <c r="AO175" s="9">
        <v>11.2</v>
      </c>
      <c r="AP175" s="9"/>
      <c r="AQ175" s="71">
        <f t="shared" si="53"/>
        <v>0</v>
      </c>
      <c r="AR175" s="71">
        <f t="shared" si="54"/>
        <v>0</v>
      </c>
      <c r="AS175" s="71">
        <f t="shared" si="55"/>
        <v>0</v>
      </c>
      <c r="AT175" s="71">
        <f t="shared" si="56"/>
        <v>0</v>
      </c>
      <c r="AU175" s="71">
        <f t="shared" si="57"/>
        <v>0</v>
      </c>
      <c r="AV175" s="71">
        <f t="shared" si="58"/>
        <v>0</v>
      </c>
      <c r="AW175" s="71">
        <f t="shared" si="59"/>
        <v>0.10751999999999999</v>
      </c>
      <c r="AX175" s="71">
        <f t="shared" si="60"/>
        <v>0</v>
      </c>
      <c r="AY175" s="71">
        <f t="shared" si="61"/>
        <v>0</v>
      </c>
      <c r="AZ175" s="71">
        <f t="shared" si="62"/>
        <v>0</v>
      </c>
      <c r="BA175" s="71">
        <f t="shared" si="63"/>
        <v>0</v>
      </c>
      <c r="BB175" s="71">
        <f t="shared" si="64"/>
        <v>0</v>
      </c>
      <c r="BC175" s="71">
        <f t="shared" si="65"/>
        <v>0</v>
      </c>
      <c r="BD175" s="71">
        <f t="shared" si="66"/>
        <v>0</v>
      </c>
      <c r="BE175" s="71">
        <f t="shared" si="67"/>
        <v>0</v>
      </c>
      <c r="BF175" s="71">
        <f t="shared" si="68"/>
        <v>0</v>
      </c>
      <c r="BG175" s="71">
        <f t="shared" si="69"/>
        <v>0</v>
      </c>
      <c r="BH175" s="71">
        <f t="shared" si="70"/>
        <v>0</v>
      </c>
      <c r="BI175" s="71">
        <f t="shared" si="71"/>
        <v>0</v>
      </c>
      <c r="BJ175" s="71">
        <f t="shared" si="72"/>
        <v>0.10751999999999999</v>
      </c>
      <c r="BK175" s="71">
        <f t="shared" si="73"/>
        <v>0.10751999999999999</v>
      </c>
      <c r="BL175" s="71">
        <f t="shared" si="74"/>
        <v>0.10751999999999999</v>
      </c>
      <c r="BM175" s="71">
        <f t="shared" si="75"/>
        <v>0.10751999999999999</v>
      </c>
      <c r="BN175" s="71">
        <f t="shared" si="76"/>
        <v>0.10751999999999999</v>
      </c>
      <c r="BO175" s="71">
        <f t="shared" si="77"/>
        <v>0.10751999999999999</v>
      </c>
    </row>
    <row r="176" spans="1:67" ht="12">
      <c r="A176" s="3">
        <v>21006</v>
      </c>
      <c r="B176" s="3">
        <v>9</v>
      </c>
      <c r="C176" s="3">
        <v>0</v>
      </c>
      <c r="D176" s="3">
        <v>1</v>
      </c>
      <c r="E176" s="3">
        <v>1</v>
      </c>
      <c r="F176" s="3">
        <v>0</v>
      </c>
      <c r="G176" s="3">
        <v>3</v>
      </c>
      <c r="H176" s="3">
        <v>18</v>
      </c>
      <c r="I176" s="3" t="s">
        <v>558</v>
      </c>
      <c r="J176" s="3">
        <v>16</v>
      </c>
      <c r="K176" s="3">
        <v>4</v>
      </c>
      <c r="L176" s="3">
        <v>2</v>
      </c>
      <c r="M176" s="3">
        <v>2</v>
      </c>
      <c r="N176" s="3">
        <v>1</v>
      </c>
      <c r="O176" s="3">
        <v>0</v>
      </c>
      <c r="P176" s="3">
        <v>0.003814</v>
      </c>
      <c r="Q176" s="9">
        <v>0</v>
      </c>
      <c r="R176" s="9">
        <v>0</v>
      </c>
      <c r="S176" s="7">
        <v>0</v>
      </c>
      <c r="T176" s="9">
        <v>0.4</v>
      </c>
      <c r="U176" s="9">
        <v>0</v>
      </c>
      <c r="V176" s="9">
        <v>0</v>
      </c>
      <c r="W176" s="9">
        <v>7</v>
      </c>
      <c r="X176" s="9">
        <v>0.5</v>
      </c>
      <c r="Y176" s="9">
        <v>0</v>
      </c>
      <c r="Z176" s="9">
        <v>0</v>
      </c>
      <c r="AA176" s="7">
        <v>0</v>
      </c>
      <c r="AB176" s="7">
        <f t="shared" si="52"/>
        <v>0</v>
      </c>
      <c r="AC176" s="9">
        <v>0</v>
      </c>
      <c r="AD176" s="9">
        <v>0</v>
      </c>
      <c r="AE176" s="9">
        <v>0</v>
      </c>
      <c r="AF176" s="9">
        <v>0.4</v>
      </c>
      <c r="AG176" s="9">
        <v>0</v>
      </c>
      <c r="AH176" s="9">
        <v>0</v>
      </c>
      <c r="AI176" s="9">
        <v>0.8</v>
      </c>
      <c r="AJ176" s="9">
        <v>8.6</v>
      </c>
      <c r="AK176" s="9">
        <v>8.6</v>
      </c>
      <c r="AL176" s="9">
        <v>8.6</v>
      </c>
      <c r="AM176" s="9">
        <v>8.6</v>
      </c>
      <c r="AN176" s="9">
        <v>7.9</v>
      </c>
      <c r="AO176" s="9">
        <v>8.6</v>
      </c>
      <c r="AP176" s="9"/>
      <c r="AQ176" s="71">
        <f t="shared" si="53"/>
        <v>0</v>
      </c>
      <c r="AR176" s="71">
        <f t="shared" si="54"/>
        <v>0</v>
      </c>
      <c r="AS176" s="71">
        <f t="shared" si="55"/>
        <v>0</v>
      </c>
      <c r="AT176" s="71">
        <f t="shared" si="56"/>
        <v>0.0015256000000000002</v>
      </c>
      <c r="AU176" s="71">
        <f t="shared" si="57"/>
        <v>0</v>
      </c>
      <c r="AV176" s="71">
        <f t="shared" si="58"/>
        <v>0</v>
      </c>
      <c r="AW176" s="71">
        <f t="shared" si="59"/>
        <v>0.026698</v>
      </c>
      <c r="AX176" s="71">
        <f t="shared" si="60"/>
        <v>0.001907</v>
      </c>
      <c r="AY176" s="71">
        <f t="shared" si="61"/>
        <v>0</v>
      </c>
      <c r="AZ176" s="71">
        <f t="shared" si="62"/>
        <v>0</v>
      </c>
      <c r="BA176" s="71">
        <f t="shared" si="63"/>
        <v>0</v>
      </c>
      <c r="BB176" s="71">
        <f t="shared" si="64"/>
        <v>0</v>
      </c>
      <c r="BC176" s="71">
        <f t="shared" si="65"/>
        <v>0</v>
      </c>
      <c r="BD176" s="71">
        <f t="shared" si="66"/>
        <v>0</v>
      </c>
      <c r="BE176" s="71">
        <f t="shared" si="67"/>
        <v>0</v>
      </c>
      <c r="BF176" s="71">
        <f t="shared" si="68"/>
        <v>0.0015256000000000002</v>
      </c>
      <c r="BG176" s="71">
        <f t="shared" si="69"/>
        <v>0</v>
      </c>
      <c r="BH176" s="71">
        <f t="shared" si="70"/>
        <v>0</v>
      </c>
      <c r="BI176" s="71">
        <f t="shared" si="71"/>
        <v>0.0030512000000000004</v>
      </c>
      <c r="BJ176" s="71">
        <f t="shared" si="72"/>
        <v>0.0328004</v>
      </c>
      <c r="BK176" s="71">
        <f t="shared" si="73"/>
        <v>0.0328004</v>
      </c>
      <c r="BL176" s="71">
        <f t="shared" si="74"/>
        <v>0.0328004</v>
      </c>
      <c r="BM176" s="71">
        <f t="shared" si="75"/>
        <v>0.0328004</v>
      </c>
      <c r="BN176" s="71">
        <f t="shared" si="76"/>
        <v>0.030130600000000004</v>
      </c>
      <c r="BO176" s="71">
        <f t="shared" si="77"/>
        <v>0.0328004</v>
      </c>
    </row>
    <row r="177" spans="1:67" ht="12">
      <c r="A177" s="3">
        <v>21007</v>
      </c>
      <c r="B177" s="3">
        <v>4</v>
      </c>
      <c r="C177" s="3">
        <v>0</v>
      </c>
      <c r="D177" s="3">
        <v>0</v>
      </c>
      <c r="E177" s="3">
        <v>1</v>
      </c>
      <c r="F177" s="3">
        <v>0</v>
      </c>
      <c r="G177" s="3">
        <v>4</v>
      </c>
      <c r="H177" s="3">
        <v>81</v>
      </c>
      <c r="I177" s="3" t="s">
        <v>620</v>
      </c>
      <c r="J177" s="3">
        <v>66</v>
      </c>
      <c r="K177" s="3">
        <v>4</v>
      </c>
      <c r="L177" s="3">
        <v>2</v>
      </c>
      <c r="M177" s="3">
        <v>2</v>
      </c>
      <c r="N177" s="3">
        <v>1</v>
      </c>
      <c r="O177" s="3">
        <v>0</v>
      </c>
      <c r="P177" s="3">
        <v>0.0096</v>
      </c>
      <c r="Q177" s="9">
        <v>0</v>
      </c>
      <c r="R177" s="9">
        <v>0</v>
      </c>
      <c r="S177" s="7">
        <v>0</v>
      </c>
      <c r="T177" s="9">
        <v>9</v>
      </c>
      <c r="U177" s="9">
        <v>0</v>
      </c>
      <c r="V177" s="9">
        <v>0</v>
      </c>
      <c r="W177" s="9">
        <v>6.7</v>
      </c>
      <c r="X177" s="9">
        <v>0.4</v>
      </c>
      <c r="Y177" s="9">
        <v>2.4</v>
      </c>
      <c r="Z177" s="9">
        <v>0</v>
      </c>
      <c r="AA177" s="7">
        <v>0</v>
      </c>
      <c r="AB177" s="7">
        <f t="shared" si="52"/>
        <v>0</v>
      </c>
      <c r="AC177" s="9">
        <v>0</v>
      </c>
      <c r="AD177" s="9">
        <v>0</v>
      </c>
      <c r="AE177" s="9">
        <v>4.8</v>
      </c>
      <c r="AF177" s="9">
        <v>1.2</v>
      </c>
      <c r="AG177" s="9">
        <v>2.9</v>
      </c>
      <c r="AH177" s="9">
        <v>0</v>
      </c>
      <c r="AI177" s="9">
        <v>0.1</v>
      </c>
      <c r="AJ177" s="9">
        <v>16.2</v>
      </c>
      <c r="AK177" s="9">
        <v>16.2</v>
      </c>
      <c r="AL177" s="9">
        <v>13.9</v>
      </c>
      <c r="AM177" s="9">
        <v>16.2</v>
      </c>
      <c r="AN177" s="9">
        <v>16.1</v>
      </c>
      <c r="AO177" s="9">
        <v>16.2</v>
      </c>
      <c r="AP177" s="9"/>
      <c r="AQ177" s="71">
        <f t="shared" si="53"/>
        <v>0</v>
      </c>
      <c r="AR177" s="71">
        <f t="shared" si="54"/>
        <v>0</v>
      </c>
      <c r="AS177" s="71">
        <f t="shared" si="55"/>
        <v>0</v>
      </c>
      <c r="AT177" s="71">
        <f t="shared" si="56"/>
        <v>0.08639999999999999</v>
      </c>
      <c r="AU177" s="71">
        <f t="shared" si="57"/>
        <v>0</v>
      </c>
      <c r="AV177" s="71">
        <f t="shared" si="58"/>
        <v>0</v>
      </c>
      <c r="AW177" s="71">
        <f t="shared" si="59"/>
        <v>0.06432</v>
      </c>
      <c r="AX177" s="71">
        <f t="shared" si="60"/>
        <v>0.0038399999999999997</v>
      </c>
      <c r="AY177" s="71">
        <f t="shared" si="61"/>
        <v>0.023039999999999998</v>
      </c>
      <c r="AZ177" s="71">
        <f t="shared" si="62"/>
        <v>0</v>
      </c>
      <c r="BA177" s="71">
        <f t="shared" si="63"/>
        <v>0</v>
      </c>
      <c r="BB177" s="71">
        <f t="shared" si="64"/>
        <v>0</v>
      </c>
      <c r="BC177" s="71">
        <f t="shared" si="65"/>
        <v>0</v>
      </c>
      <c r="BD177" s="71">
        <f t="shared" si="66"/>
        <v>0</v>
      </c>
      <c r="BE177" s="71">
        <f t="shared" si="67"/>
        <v>0.046079999999999996</v>
      </c>
      <c r="BF177" s="71">
        <f t="shared" si="68"/>
        <v>0.011519999999999999</v>
      </c>
      <c r="BG177" s="71">
        <f t="shared" si="69"/>
        <v>0.027839999999999997</v>
      </c>
      <c r="BH177" s="71">
        <f t="shared" si="70"/>
        <v>0</v>
      </c>
      <c r="BI177" s="71">
        <f t="shared" si="71"/>
        <v>0.0009599999999999999</v>
      </c>
      <c r="BJ177" s="71">
        <f t="shared" si="72"/>
        <v>0.15552</v>
      </c>
      <c r="BK177" s="71">
        <f t="shared" si="73"/>
        <v>0.15552</v>
      </c>
      <c r="BL177" s="71">
        <f t="shared" si="74"/>
        <v>0.13344</v>
      </c>
      <c r="BM177" s="71">
        <f t="shared" si="75"/>
        <v>0.15552</v>
      </c>
      <c r="BN177" s="71">
        <f t="shared" si="76"/>
        <v>0.15456</v>
      </c>
      <c r="BO177" s="71">
        <f t="shared" si="77"/>
        <v>0.15552</v>
      </c>
    </row>
    <row r="178" spans="1:67" ht="12">
      <c r="A178" s="3">
        <v>21008</v>
      </c>
      <c r="B178" s="3">
        <v>9</v>
      </c>
      <c r="C178" s="3">
        <v>0</v>
      </c>
      <c r="D178" s="3">
        <v>1</v>
      </c>
      <c r="E178" s="3">
        <v>1</v>
      </c>
      <c r="F178" s="3">
        <v>0</v>
      </c>
      <c r="G178" s="3">
        <v>3</v>
      </c>
      <c r="H178" s="3">
        <v>40</v>
      </c>
      <c r="I178" s="3" t="s">
        <v>695</v>
      </c>
      <c r="J178" s="3">
        <v>83</v>
      </c>
      <c r="K178" s="3">
        <v>3</v>
      </c>
      <c r="L178" s="3">
        <v>1</v>
      </c>
      <c r="M178" s="3">
        <v>1</v>
      </c>
      <c r="N178" s="3">
        <v>2</v>
      </c>
      <c r="O178" s="3">
        <v>0</v>
      </c>
      <c r="P178" s="3">
        <v>0.003814</v>
      </c>
      <c r="Q178" s="9">
        <v>180</v>
      </c>
      <c r="R178" s="9">
        <v>0</v>
      </c>
      <c r="S178" s="7">
        <v>0</v>
      </c>
      <c r="T178" s="9">
        <v>1.4</v>
      </c>
      <c r="U178" s="9">
        <v>0</v>
      </c>
      <c r="V178" s="9">
        <v>0</v>
      </c>
      <c r="W178" s="9">
        <v>29.5</v>
      </c>
      <c r="X178" s="9">
        <v>0</v>
      </c>
      <c r="Y178" s="9">
        <v>7.3</v>
      </c>
      <c r="Z178" s="9">
        <v>243.6</v>
      </c>
      <c r="AA178" s="7">
        <v>1</v>
      </c>
      <c r="AB178" s="7">
        <f t="shared" si="52"/>
        <v>1</v>
      </c>
      <c r="AC178" s="9">
        <v>22.4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3.1</v>
      </c>
      <c r="AJ178" s="9">
        <v>220.3</v>
      </c>
      <c r="AK178" s="9">
        <v>283.9</v>
      </c>
      <c r="AL178" s="9">
        <v>456.6</v>
      </c>
      <c r="AM178" s="9">
        <v>463.9</v>
      </c>
      <c r="AN178" s="9">
        <v>30.9</v>
      </c>
      <c r="AO178" s="9">
        <v>40.3</v>
      </c>
      <c r="AP178" s="9"/>
      <c r="AQ178" s="71">
        <f t="shared" si="53"/>
        <v>0.68652</v>
      </c>
      <c r="AR178" s="71">
        <f t="shared" si="54"/>
        <v>0</v>
      </c>
      <c r="AS178" s="71">
        <f t="shared" si="55"/>
        <v>0</v>
      </c>
      <c r="AT178" s="71">
        <f t="shared" si="56"/>
        <v>0.0053396</v>
      </c>
      <c r="AU178" s="71">
        <f t="shared" si="57"/>
        <v>0</v>
      </c>
      <c r="AV178" s="71">
        <f t="shared" si="58"/>
        <v>0</v>
      </c>
      <c r="AW178" s="71">
        <f t="shared" si="59"/>
        <v>0.112513</v>
      </c>
      <c r="AX178" s="71">
        <f t="shared" si="60"/>
        <v>0</v>
      </c>
      <c r="AY178" s="71">
        <f t="shared" si="61"/>
        <v>0.0278422</v>
      </c>
      <c r="AZ178" s="71">
        <f t="shared" si="62"/>
        <v>0.9290904</v>
      </c>
      <c r="BA178" s="71">
        <f t="shared" si="63"/>
        <v>0.003814</v>
      </c>
      <c r="BB178" s="71">
        <f t="shared" si="64"/>
        <v>0.003814</v>
      </c>
      <c r="BC178" s="71">
        <f t="shared" si="65"/>
        <v>0.0854336</v>
      </c>
      <c r="BD178" s="71">
        <f t="shared" si="66"/>
        <v>0</v>
      </c>
      <c r="BE178" s="71">
        <f t="shared" si="67"/>
        <v>0</v>
      </c>
      <c r="BF178" s="71">
        <f t="shared" si="68"/>
        <v>0</v>
      </c>
      <c r="BG178" s="71">
        <f t="shared" si="69"/>
        <v>0</v>
      </c>
      <c r="BH178" s="71">
        <f t="shared" si="70"/>
        <v>0</v>
      </c>
      <c r="BI178" s="71">
        <f t="shared" si="71"/>
        <v>0.011823400000000001</v>
      </c>
      <c r="BJ178" s="71">
        <f t="shared" si="72"/>
        <v>0.8402242000000001</v>
      </c>
      <c r="BK178" s="71">
        <f t="shared" si="73"/>
        <v>1.0827946</v>
      </c>
      <c r="BL178" s="71">
        <f t="shared" si="74"/>
        <v>1.7414724000000001</v>
      </c>
      <c r="BM178" s="71">
        <f t="shared" si="75"/>
        <v>1.7693146</v>
      </c>
      <c r="BN178" s="71">
        <f t="shared" si="76"/>
        <v>0.1178526</v>
      </c>
      <c r="BO178" s="71">
        <f t="shared" si="77"/>
        <v>0.15370419999999999</v>
      </c>
    </row>
    <row r="179" spans="1:67" ht="12">
      <c r="A179" s="3">
        <v>21009</v>
      </c>
      <c r="B179" s="3">
        <v>9</v>
      </c>
      <c r="C179" s="3">
        <v>0</v>
      </c>
      <c r="D179" s="3">
        <v>1</v>
      </c>
      <c r="E179" s="3">
        <v>1</v>
      </c>
      <c r="F179" s="3">
        <v>0</v>
      </c>
      <c r="G179" s="3">
        <v>3</v>
      </c>
      <c r="H179" s="3">
        <v>41</v>
      </c>
      <c r="I179" s="3" t="s">
        <v>696</v>
      </c>
      <c r="J179" s="3">
        <v>82</v>
      </c>
      <c r="K179" s="3">
        <v>2</v>
      </c>
      <c r="L179" s="3">
        <v>1</v>
      </c>
      <c r="M179" s="3">
        <v>2</v>
      </c>
      <c r="N179" s="3">
        <v>2</v>
      </c>
      <c r="O179" s="3">
        <v>0</v>
      </c>
      <c r="P179" s="3">
        <v>0.003814</v>
      </c>
      <c r="Q179" s="9">
        <v>802</v>
      </c>
      <c r="R179" s="9">
        <v>0</v>
      </c>
      <c r="S179" s="7">
        <v>0</v>
      </c>
      <c r="T179" s="9">
        <v>125.7</v>
      </c>
      <c r="U179" s="9">
        <v>93.6</v>
      </c>
      <c r="V179" s="9">
        <v>0</v>
      </c>
      <c r="W179" s="9">
        <v>73.4</v>
      </c>
      <c r="X179" s="9">
        <v>6.7</v>
      </c>
      <c r="Y179" s="9">
        <v>113.9</v>
      </c>
      <c r="Z179" s="9">
        <v>390.7</v>
      </c>
      <c r="AA179" s="7">
        <v>1</v>
      </c>
      <c r="AB179" s="7">
        <f t="shared" si="52"/>
        <v>1</v>
      </c>
      <c r="AC179" s="9">
        <v>2.3</v>
      </c>
      <c r="AD179" s="9">
        <v>0</v>
      </c>
      <c r="AE179" s="9">
        <v>115.7</v>
      </c>
      <c r="AF179" s="9">
        <v>9.9</v>
      </c>
      <c r="AG179" s="9">
        <v>0</v>
      </c>
      <c r="AH179" s="9">
        <v>93.6</v>
      </c>
      <c r="AI179" s="9">
        <v>5.3</v>
      </c>
      <c r="AJ179" s="9">
        <v>1101.5</v>
      </c>
      <c r="AK179" s="9">
        <v>690.3</v>
      </c>
      <c r="AL179" s="9">
        <v>1378.3</v>
      </c>
      <c r="AM179" s="9">
        <v>1492.3</v>
      </c>
      <c r="AN179" s="9">
        <v>299.4</v>
      </c>
      <c r="AO179" s="9">
        <v>299.5</v>
      </c>
      <c r="AP179" s="9"/>
      <c r="AQ179" s="71">
        <f t="shared" si="53"/>
        <v>3.058828</v>
      </c>
      <c r="AR179" s="71">
        <f t="shared" si="54"/>
        <v>0</v>
      </c>
      <c r="AS179" s="71">
        <f t="shared" si="55"/>
        <v>0</v>
      </c>
      <c r="AT179" s="71">
        <f t="shared" si="56"/>
        <v>0.4794198</v>
      </c>
      <c r="AU179" s="71">
        <f t="shared" si="57"/>
        <v>0.3569904</v>
      </c>
      <c r="AV179" s="71">
        <f t="shared" si="58"/>
        <v>0</v>
      </c>
      <c r="AW179" s="71">
        <f t="shared" si="59"/>
        <v>0.2799476</v>
      </c>
      <c r="AX179" s="71">
        <f t="shared" si="60"/>
        <v>0.0255538</v>
      </c>
      <c r="AY179" s="71">
        <f t="shared" si="61"/>
        <v>0.43441460000000004</v>
      </c>
      <c r="AZ179" s="71">
        <f t="shared" si="62"/>
        <v>1.4901298</v>
      </c>
      <c r="BA179" s="71">
        <f t="shared" si="63"/>
        <v>0.003814</v>
      </c>
      <c r="BB179" s="71">
        <f t="shared" si="64"/>
        <v>0.003814</v>
      </c>
      <c r="BC179" s="71">
        <f t="shared" si="65"/>
        <v>0.008772199999999999</v>
      </c>
      <c r="BD179" s="71">
        <f t="shared" si="66"/>
        <v>0</v>
      </c>
      <c r="BE179" s="71">
        <f t="shared" si="67"/>
        <v>0.4412798</v>
      </c>
      <c r="BF179" s="71">
        <f t="shared" si="68"/>
        <v>0.0377586</v>
      </c>
      <c r="BG179" s="71">
        <f t="shared" si="69"/>
        <v>0</v>
      </c>
      <c r="BH179" s="71">
        <f t="shared" si="70"/>
        <v>0.3569904</v>
      </c>
      <c r="BI179" s="71">
        <f t="shared" si="71"/>
        <v>0.0202142</v>
      </c>
      <c r="BJ179" s="71">
        <f t="shared" si="72"/>
        <v>4.2011210000000005</v>
      </c>
      <c r="BK179" s="71">
        <f t="shared" si="73"/>
        <v>2.6328042</v>
      </c>
      <c r="BL179" s="71">
        <f t="shared" si="74"/>
        <v>5.2568362</v>
      </c>
      <c r="BM179" s="71">
        <f t="shared" si="75"/>
        <v>5.6916322</v>
      </c>
      <c r="BN179" s="71">
        <f t="shared" si="76"/>
        <v>1.1419116</v>
      </c>
      <c r="BO179" s="71">
        <f t="shared" si="77"/>
        <v>1.142293</v>
      </c>
    </row>
    <row r="180" spans="1:67" ht="12">
      <c r="A180" s="3">
        <v>21010</v>
      </c>
      <c r="B180" s="3">
        <v>9</v>
      </c>
      <c r="C180" s="3">
        <v>0</v>
      </c>
      <c r="D180" s="3">
        <v>1</v>
      </c>
      <c r="E180" s="3">
        <v>1</v>
      </c>
      <c r="F180" s="3">
        <v>0</v>
      </c>
      <c r="G180" s="3">
        <v>3</v>
      </c>
      <c r="H180" s="3">
        <v>40</v>
      </c>
      <c r="I180" s="3" t="s">
        <v>695</v>
      </c>
      <c r="J180" s="3">
        <v>83</v>
      </c>
      <c r="K180" s="3">
        <v>1</v>
      </c>
      <c r="L180" s="3">
        <v>1</v>
      </c>
      <c r="M180" s="3">
        <v>2</v>
      </c>
      <c r="N180" s="3">
        <v>2</v>
      </c>
      <c r="O180" s="3">
        <v>0</v>
      </c>
      <c r="P180" s="3">
        <v>0.003814</v>
      </c>
      <c r="Q180" s="9">
        <v>469.5</v>
      </c>
      <c r="R180" s="9">
        <v>0</v>
      </c>
      <c r="S180" s="7">
        <v>0</v>
      </c>
      <c r="T180" s="9">
        <v>65.7</v>
      </c>
      <c r="U180" s="9">
        <v>20.6</v>
      </c>
      <c r="V180" s="9">
        <v>0</v>
      </c>
      <c r="W180" s="9">
        <v>57.9</v>
      </c>
      <c r="X180" s="9">
        <v>6.7</v>
      </c>
      <c r="Y180" s="9">
        <v>0</v>
      </c>
      <c r="Z180" s="9">
        <v>17.6</v>
      </c>
      <c r="AA180" s="7">
        <v>1</v>
      </c>
      <c r="AB180" s="7">
        <f t="shared" si="52"/>
        <v>1</v>
      </c>
      <c r="AC180" s="9">
        <v>17</v>
      </c>
      <c r="AD180" s="9">
        <v>0</v>
      </c>
      <c r="AE180" s="9">
        <v>46.9</v>
      </c>
      <c r="AF180" s="9">
        <v>9.2</v>
      </c>
      <c r="AG180" s="9">
        <v>9.6</v>
      </c>
      <c r="AH180" s="9">
        <v>20.6</v>
      </c>
      <c r="AI180" s="9">
        <v>5.4</v>
      </c>
      <c r="AJ180" s="9">
        <v>620.7</v>
      </c>
      <c r="AK180" s="9">
        <v>168.8</v>
      </c>
      <c r="AL180" s="9">
        <v>638.3</v>
      </c>
      <c r="AM180" s="9">
        <v>638.3</v>
      </c>
      <c r="AN180" s="9">
        <v>150.9</v>
      </c>
      <c r="AO180" s="9">
        <v>151.2</v>
      </c>
      <c r="AP180" s="9"/>
      <c r="AQ180" s="71">
        <f t="shared" si="53"/>
        <v>1.790673</v>
      </c>
      <c r="AR180" s="71">
        <f t="shared" si="54"/>
        <v>0</v>
      </c>
      <c r="AS180" s="71">
        <f t="shared" si="55"/>
        <v>0</v>
      </c>
      <c r="AT180" s="71">
        <f t="shared" si="56"/>
        <v>0.2505798</v>
      </c>
      <c r="AU180" s="71">
        <f t="shared" si="57"/>
        <v>0.07856840000000001</v>
      </c>
      <c r="AV180" s="71">
        <f t="shared" si="58"/>
        <v>0</v>
      </c>
      <c r="AW180" s="71">
        <f t="shared" si="59"/>
        <v>0.2208306</v>
      </c>
      <c r="AX180" s="71">
        <f t="shared" si="60"/>
        <v>0.0255538</v>
      </c>
      <c r="AY180" s="71">
        <f t="shared" si="61"/>
        <v>0</v>
      </c>
      <c r="AZ180" s="71">
        <f t="shared" si="62"/>
        <v>0.0671264</v>
      </c>
      <c r="BA180" s="71">
        <f t="shared" si="63"/>
        <v>0.003814</v>
      </c>
      <c r="BB180" s="71">
        <f t="shared" si="64"/>
        <v>0.003814</v>
      </c>
      <c r="BC180" s="71">
        <f t="shared" si="65"/>
        <v>0.064838</v>
      </c>
      <c r="BD180" s="71">
        <f t="shared" si="66"/>
        <v>0</v>
      </c>
      <c r="BE180" s="71">
        <f t="shared" si="67"/>
        <v>0.1788766</v>
      </c>
      <c r="BF180" s="71">
        <f t="shared" si="68"/>
        <v>0.035088799999999996</v>
      </c>
      <c r="BG180" s="71">
        <f t="shared" si="69"/>
        <v>0.0366144</v>
      </c>
      <c r="BH180" s="71">
        <f t="shared" si="70"/>
        <v>0.07856840000000001</v>
      </c>
      <c r="BI180" s="71">
        <f t="shared" si="71"/>
        <v>0.020595600000000002</v>
      </c>
      <c r="BJ180" s="71">
        <f t="shared" si="72"/>
        <v>2.3673498000000004</v>
      </c>
      <c r="BK180" s="71">
        <f t="shared" si="73"/>
        <v>0.6438032</v>
      </c>
      <c r="BL180" s="71">
        <f t="shared" si="74"/>
        <v>2.4344761999999998</v>
      </c>
      <c r="BM180" s="71">
        <f t="shared" si="75"/>
        <v>2.4344761999999998</v>
      </c>
      <c r="BN180" s="71">
        <f t="shared" si="76"/>
        <v>0.5755326000000001</v>
      </c>
      <c r="BO180" s="71">
        <f t="shared" si="77"/>
        <v>0.5766768</v>
      </c>
    </row>
    <row r="181" spans="1:67" ht="12">
      <c r="A181" s="3">
        <v>21011</v>
      </c>
      <c r="B181" s="3">
        <v>9</v>
      </c>
      <c r="C181" s="3">
        <v>0</v>
      </c>
      <c r="D181" s="3">
        <v>1</v>
      </c>
      <c r="E181" s="3">
        <v>2</v>
      </c>
      <c r="F181" s="3">
        <v>1</v>
      </c>
      <c r="G181" s="3">
        <v>3</v>
      </c>
      <c r="H181" s="3">
        <v>91</v>
      </c>
      <c r="I181" s="3" t="s">
        <v>297</v>
      </c>
      <c r="J181" s="3">
        <v>98</v>
      </c>
      <c r="K181" s="3">
        <v>4</v>
      </c>
      <c r="L181" s="3">
        <v>1</v>
      </c>
      <c r="M181" s="3">
        <v>2</v>
      </c>
      <c r="N181" s="3">
        <v>2</v>
      </c>
      <c r="O181" s="3">
        <v>0</v>
      </c>
      <c r="P181" s="3">
        <v>0.003814</v>
      </c>
      <c r="Q181" s="9">
        <v>4.7</v>
      </c>
      <c r="R181" s="9">
        <v>0</v>
      </c>
      <c r="S181" s="7">
        <v>0</v>
      </c>
      <c r="T181" s="9">
        <v>6.9</v>
      </c>
      <c r="U181" s="9">
        <v>0</v>
      </c>
      <c r="V181" s="9">
        <v>0</v>
      </c>
      <c r="W181" s="9">
        <v>16.4</v>
      </c>
      <c r="X181" s="9">
        <v>0</v>
      </c>
      <c r="Y181" s="9">
        <v>0</v>
      </c>
      <c r="Z181" s="9">
        <v>0</v>
      </c>
      <c r="AA181" s="7">
        <v>0</v>
      </c>
      <c r="AB181" s="7">
        <f t="shared" si="52"/>
        <v>0</v>
      </c>
      <c r="AC181" s="9">
        <v>4.7</v>
      </c>
      <c r="AD181" s="9">
        <v>0</v>
      </c>
      <c r="AE181" s="9">
        <v>0</v>
      </c>
      <c r="AF181" s="9">
        <v>6.9</v>
      </c>
      <c r="AG181" s="9">
        <v>0</v>
      </c>
      <c r="AH181" s="9">
        <v>0</v>
      </c>
      <c r="AI181" s="9">
        <v>4.5</v>
      </c>
      <c r="AJ181" s="9">
        <v>28</v>
      </c>
      <c r="AK181" s="9">
        <v>23.3</v>
      </c>
      <c r="AL181" s="9">
        <v>28</v>
      </c>
      <c r="AM181" s="9">
        <v>28</v>
      </c>
      <c r="AN181" s="9">
        <v>23.3</v>
      </c>
      <c r="AO181" s="9">
        <v>23.3</v>
      </c>
      <c r="AP181" s="9"/>
      <c r="AQ181" s="71">
        <f t="shared" si="53"/>
        <v>0.017925800000000002</v>
      </c>
      <c r="AR181" s="71">
        <f t="shared" si="54"/>
        <v>0</v>
      </c>
      <c r="AS181" s="71">
        <f t="shared" si="55"/>
        <v>0</v>
      </c>
      <c r="AT181" s="71">
        <f t="shared" si="56"/>
        <v>0.026316600000000002</v>
      </c>
      <c r="AU181" s="71">
        <f t="shared" si="57"/>
        <v>0</v>
      </c>
      <c r="AV181" s="71">
        <f t="shared" si="58"/>
        <v>0</v>
      </c>
      <c r="AW181" s="71">
        <f t="shared" si="59"/>
        <v>0.0625496</v>
      </c>
      <c r="AX181" s="71">
        <f t="shared" si="60"/>
        <v>0</v>
      </c>
      <c r="AY181" s="71">
        <f t="shared" si="61"/>
        <v>0</v>
      </c>
      <c r="AZ181" s="71">
        <f t="shared" si="62"/>
        <v>0</v>
      </c>
      <c r="BA181" s="71">
        <f t="shared" si="63"/>
        <v>0</v>
      </c>
      <c r="BB181" s="71">
        <f t="shared" si="64"/>
        <v>0</v>
      </c>
      <c r="BC181" s="71">
        <f t="shared" si="65"/>
        <v>0.017925800000000002</v>
      </c>
      <c r="BD181" s="71">
        <f t="shared" si="66"/>
        <v>0</v>
      </c>
      <c r="BE181" s="71">
        <f t="shared" si="67"/>
        <v>0</v>
      </c>
      <c r="BF181" s="71">
        <f t="shared" si="68"/>
        <v>0.026316600000000002</v>
      </c>
      <c r="BG181" s="71">
        <f t="shared" si="69"/>
        <v>0</v>
      </c>
      <c r="BH181" s="71">
        <f t="shared" si="70"/>
        <v>0</v>
      </c>
      <c r="BI181" s="71">
        <f t="shared" si="71"/>
        <v>0.017163</v>
      </c>
      <c r="BJ181" s="71">
        <f t="shared" si="72"/>
        <v>0.106792</v>
      </c>
      <c r="BK181" s="71">
        <f t="shared" si="73"/>
        <v>0.0888662</v>
      </c>
      <c r="BL181" s="71">
        <f t="shared" si="74"/>
        <v>0.106792</v>
      </c>
      <c r="BM181" s="71">
        <f t="shared" si="75"/>
        <v>0.106792</v>
      </c>
      <c r="BN181" s="71">
        <f t="shared" si="76"/>
        <v>0.0888662</v>
      </c>
      <c r="BO181" s="71">
        <f t="shared" si="77"/>
        <v>0.0888662</v>
      </c>
    </row>
    <row r="182" spans="1:67" ht="12">
      <c r="A182" s="3">
        <v>21012</v>
      </c>
      <c r="B182" s="3">
        <v>9</v>
      </c>
      <c r="C182" s="3">
        <v>0</v>
      </c>
      <c r="D182" s="3">
        <v>1</v>
      </c>
      <c r="E182" s="3">
        <v>1</v>
      </c>
      <c r="F182" s="3">
        <v>0</v>
      </c>
      <c r="G182" s="3">
        <v>3</v>
      </c>
      <c r="H182" s="3">
        <v>74</v>
      </c>
      <c r="I182" s="3" t="s">
        <v>381</v>
      </c>
      <c r="J182" s="3">
        <v>62</v>
      </c>
      <c r="K182" s="3">
        <v>1</v>
      </c>
      <c r="L182" s="3">
        <v>1</v>
      </c>
      <c r="M182" s="3">
        <v>2</v>
      </c>
      <c r="N182" s="3">
        <v>1</v>
      </c>
      <c r="O182" s="3">
        <v>0</v>
      </c>
      <c r="P182" s="3">
        <v>0.003814</v>
      </c>
      <c r="Q182" s="9">
        <v>0</v>
      </c>
      <c r="R182" s="9">
        <v>0</v>
      </c>
      <c r="S182" s="7">
        <v>0</v>
      </c>
      <c r="T182" s="9">
        <v>17.2</v>
      </c>
      <c r="U182" s="9">
        <v>7</v>
      </c>
      <c r="V182" s="9">
        <v>0</v>
      </c>
      <c r="W182" s="9">
        <v>10.2</v>
      </c>
      <c r="X182" s="9">
        <v>1.7</v>
      </c>
      <c r="Y182" s="9">
        <v>0</v>
      </c>
      <c r="Z182" s="9">
        <v>5.2</v>
      </c>
      <c r="AA182" s="7">
        <v>1</v>
      </c>
      <c r="AB182" s="7">
        <f t="shared" si="52"/>
        <v>1</v>
      </c>
      <c r="AC182" s="9">
        <v>0</v>
      </c>
      <c r="AD182" s="9">
        <v>0</v>
      </c>
      <c r="AE182" s="9">
        <v>13.9</v>
      </c>
      <c r="AF182" s="9">
        <v>3.2</v>
      </c>
      <c r="AG182" s="9">
        <v>0</v>
      </c>
      <c r="AH182" s="9">
        <v>7</v>
      </c>
      <c r="AI182" s="9">
        <v>4.6</v>
      </c>
      <c r="AJ182" s="9">
        <v>37.2</v>
      </c>
      <c r="AK182" s="9">
        <v>42.5</v>
      </c>
      <c r="AL182" s="9">
        <v>42.5</v>
      </c>
      <c r="AM182" s="9">
        <v>42.5</v>
      </c>
      <c r="AN182" s="9">
        <v>36.1</v>
      </c>
      <c r="AO182" s="9">
        <v>37.2</v>
      </c>
      <c r="AP182" s="9"/>
      <c r="AQ182" s="71">
        <f t="shared" si="53"/>
        <v>0</v>
      </c>
      <c r="AR182" s="71">
        <f t="shared" si="54"/>
        <v>0</v>
      </c>
      <c r="AS182" s="71">
        <f t="shared" si="55"/>
        <v>0</v>
      </c>
      <c r="AT182" s="71">
        <f t="shared" si="56"/>
        <v>0.0656008</v>
      </c>
      <c r="AU182" s="71">
        <f t="shared" si="57"/>
        <v>0.026698</v>
      </c>
      <c r="AV182" s="71">
        <f t="shared" si="58"/>
        <v>0</v>
      </c>
      <c r="AW182" s="71">
        <f t="shared" si="59"/>
        <v>0.0389028</v>
      </c>
      <c r="AX182" s="71">
        <f t="shared" si="60"/>
        <v>0.0064838</v>
      </c>
      <c r="AY182" s="71">
        <f t="shared" si="61"/>
        <v>0</v>
      </c>
      <c r="AZ182" s="71">
        <f t="shared" si="62"/>
        <v>0.0198328</v>
      </c>
      <c r="BA182" s="71">
        <f t="shared" si="63"/>
        <v>0.003814</v>
      </c>
      <c r="BB182" s="71">
        <f t="shared" si="64"/>
        <v>0.003814</v>
      </c>
      <c r="BC182" s="71">
        <f t="shared" si="65"/>
        <v>0</v>
      </c>
      <c r="BD182" s="71">
        <f t="shared" si="66"/>
        <v>0</v>
      </c>
      <c r="BE182" s="71">
        <f t="shared" si="67"/>
        <v>0.0530146</v>
      </c>
      <c r="BF182" s="71">
        <f t="shared" si="68"/>
        <v>0.012204800000000002</v>
      </c>
      <c r="BG182" s="71">
        <f t="shared" si="69"/>
        <v>0</v>
      </c>
      <c r="BH182" s="71">
        <f t="shared" si="70"/>
        <v>0.026698</v>
      </c>
      <c r="BI182" s="71">
        <f t="shared" si="71"/>
        <v>0.017544399999999998</v>
      </c>
      <c r="BJ182" s="71">
        <f t="shared" si="72"/>
        <v>0.1418808</v>
      </c>
      <c r="BK182" s="71">
        <f t="shared" si="73"/>
        <v>0.16209500000000002</v>
      </c>
      <c r="BL182" s="71">
        <f t="shared" si="74"/>
        <v>0.16209500000000002</v>
      </c>
      <c r="BM182" s="71">
        <f t="shared" si="75"/>
        <v>0.16209500000000002</v>
      </c>
      <c r="BN182" s="71">
        <f t="shared" si="76"/>
        <v>0.1376854</v>
      </c>
      <c r="BO182" s="71">
        <f t="shared" si="77"/>
        <v>0.1418808</v>
      </c>
    </row>
    <row r="183" spans="1:67" ht="12">
      <c r="A183" s="3">
        <v>21013</v>
      </c>
      <c r="B183" s="3">
        <v>9</v>
      </c>
      <c r="C183" s="3">
        <v>0</v>
      </c>
      <c r="D183" s="3">
        <v>1</v>
      </c>
      <c r="E183" s="3">
        <v>1</v>
      </c>
      <c r="F183" s="3">
        <v>0</v>
      </c>
      <c r="G183" s="3">
        <v>3</v>
      </c>
      <c r="H183" s="3">
        <v>41</v>
      </c>
      <c r="I183" s="3" t="s">
        <v>696</v>
      </c>
      <c r="J183" s="3">
        <v>82</v>
      </c>
      <c r="K183" s="3">
        <v>1</v>
      </c>
      <c r="L183" s="3">
        <v>1</v>
      </c>
      <c r="M183" s="3">
        <v>2</v>
      </c>
      <c r="N183" s="3">
        <v>2</v>
      </c>
      <c r="O183" s="3">
        <v>0</v>
      </c>
      <c r="P183" s="3">
        <v>0.003814</v>
      </c>
      <c r="Q183" s="9">
        <v>2215.1</v>
      </c>
      <c r="R183" s="9">
        <v>0</v>
      </c>
      <c r="S183" s="7">
        <v>0</v>
      </c>
      <c r="T183" s="9">
        <v>207.5</v>
      </c>
      <c r="U183" s="9">
        <v>12.1</v>
      </c>
      <c r="V183" s="9">
        <v>0</v>
      </c>
      <c r="W183" s="9">
        <v>169.9</v>
      </c>
      <c r="X183" s="9">
        <v>0</v>
      </c>
      <c r="Y183" s="9">
        <v>0</v>
      </c>
      <c r="Z183" s="9">
        <v>106</v>
      </c>
      <c r="AA183" s="7">
        <v>1</v>
      </c>
      <c r="AB183" s="7">
        <f t="shared" si="52"/>
        <v>1</v>
      </c>
      <c r="AC183" s="9">
        <v>88.1</v>
      </c>
      <c r="AD183" s="9">
        <v>0</v>
      </c>
      <c r="AE183" s="9">
        <v>167</v>
      </c>
      <c r="AF183" s="9">
        <v>40.5</v>
      </c>
      <c r="AG183" s="9">
        <v>0</v>
      </c>
      <c r="AH183" s="9">
        <v>12.1</v>
      </c>
      <c r="AI183" s="9">
        <v>6.6</v>
      </c>
      <c r="AJ183" s="9">
        <v>2604.7</v>
      </c>
      <c r="AK183" s="9">
        <v>495.6</v>
      </c>
      <c r="AL183" s="9">
        <v>2710.7</v>
      </c>
      <c r="AM183" s="9">
        <v>2710.7</v>
      </c>
      <c r="AN183" s="9">
        <v>389.5</v>
      </c>
      <c r="AO183" s="9">
        <v>389.6</v>
      </c>
      <c r="AP183" s="9"/>
      <c r="AQ183" s="71">
        <f t="shared" si="53"/>
        <v>8.4483914</v>
      </c>
      <c r="AR183" s="71">
        <f t="shared" si="54"/>
        <v>0</v>
      </c>
      <c r="AS183" s="71">
        <f t="shared" si="55"/>
        <v>0</v>
      </c>
      <c r="AT183" s="71">
        <f t="shared" si="56"/>
        <v>0.791405</v>
      </c>
      <c r="AU183" s="71">
        <f t="shared" si="57"/>
        <v>0.0461494</v>
      </c>
      <c r="AV183" s="71">
        <f t="shared" si="58"/>
        <v>0</v>
      </c>
      <c r="AW183" s="71">
        <f t="shared" si="59"/>
        <v>0.6479986000000001</v>
      </c>
      <c r="AX183" s="71">
        <f t="shared" si="60"/>
        <v>0</v>
      </c>
      <c r="AY183" s="71">
        <f t="shared" si="61"/>
        <v>0</v>
      </c>
      <c r="AZ183" s="71">
        <f t="shared" si="62"/>
        <v>0.40428400000000003</v>
      </c>
      <c r="BA183" s="71">
        <f t="shared" si="63"/>
        <v>0.003814</v>
      </c>
      <c r="BB183" s="71">
        <f t="shared" si="64"/>
        <v>0.003814</v>
      </c>
      <c r="BC183" s="71">
        <f t="shared" si="65"/>
        <v>0.33601339999999996</v>
      </c>
      <c r="BD183" s="71">
        <f t="shared" si="66"/>
        <v>0</v>
      </c>
      <c r="BE183" s="71">
        <f t="shared" si="67"/>
        <v>0.636938</v>
      </c>
      <c r="BF183" s="71">
        <f t="shared" si="68"/>
        <v>0.154467</v>
      </c>
      <c r="BG183" s="71">
        <f t="shared" si="69"/>
        <v>0</v>
      </c>
      <c r="BH183" s="71">
        <f t="shared" si="70"/>
        <v>0.0461494</v>
      </c>
      <c r="BI183" s="71">
        <f t="shared" si="71"/>
        <v>0.0251724</v>
      </c>
      <c r="BJ183" s="71">
        <f t="shared" si="72"/>
        <v>9.9343258</v>
      </c>
      <c r="BK183" s="71">
        <f t="shared" si="73"/>
        <v>1.8902184000000002</v>
      </c>
      <c r="BL183" s="71">
        <f t="shared" si="74"/>
        <v>10.3386098</v>
      </c>
      <c r="BM183" s="71">
        <f t="shared" si="75"/>
        <v>10.3386098</v>
      </c>
      <c r="BN183" s="71">
        <f t="shared" si="76"/>
        <v>1.4855530000000001</v>
      </c>
      <c r="BO183" s="71">
        <f t="shared" si="77"/>
        <v>1.4859344</v>
      </c>
    </row>
    <row r="184" spans="1:67" ht="12">
      <c r="A184" s="3">
        <v>21014</v>
      </c>
      <c r="B184" s="3">
        <v>9</v>
      </c>
      <c r="C184" s="3">
        <v>0</v>
      </c>
      <c r="D184" s="3">
        <v>1</v>
      </c>
      <c r="E184" s="3">
        <v>1</v>
      </c>
      <c r="F184" s="3">
        <v>0</v>
      </c>
      <c r="G184" s="3">
        <v>3</v>
      </c>
      <c r="H184" s="3">
        <v>82</v>
      </c>
      <c r="I184" s="3" t="s">
        <v>598</v>
      </c>
      <c r="J184" s="3">
        <v>67</v>
      </c>
      <c r="K184" s="3">
        <v>3</v>
      </c>
      <c r="L184" s="3">
        <v>1</v>
      </c>
      <c r="M184" s="3">
        <v>2</v>
      </c>
      <c r="N184" s="3">
        <v>2</v>
      </c>
      <c r="O184" s="3">
        <v>0</v>
      </c>
      <c r="P184" s="3">
        <v>0.003814</v>
      </c>
      <c r="Q184" s="9">
        <v>172.9</v>
      </c>
      <c r="R184" s="9">
        <v>0</v>
      </c>
      <c r="S184" s="7">
        <v>0</v>
      </c>
      <c r="T184" s="9">
        <v>6.8</v>
      </c>
      <c r="U184" s="9">
        <v>0.2</v>
      </c>
      <c r="V184" s="9">
        <v>0</v>
      </c>
      <c r="W184" s="9">
        <v>6.5</v>
      </c>
      <c r="X184" s="9">
        <v>1.6</v>
      </c>
      <c r="Y184" s="9">
        <v>0</v>
      </c>
      <c r="Z184" s="9">
        <v>373.7</v>
      </c>
      <c r="AA184" s="7">
        <v>1</v>
      </c>
      <c r="AB184" s="7">
        <f t="shared" si="52"/>
        <v>1</v>
      </c>
      <c r="AC184" s="9">
        <v>5.1</v>
      </c>
      <c r="AD184" s="9">
        <v>0</v>
      </c>
      <c r="AE184" s="9">
        <v>0.2</v>
      </c>
      <c r="AF184" s="9">
        <v>1.5</v>
      </c>
      <c r="AG184" s="9">
        <v>3.9</v>
      </c>
      <c r="AH184" s="9">
        <v>0.2</v>
      </c>
      <c r="AI184" s="9">
        <v>1.4</v>
      </c>
      <c r="AJ184" s="9">
        <v>188.2</v>
      </c>
      <c r="AK184" s="9">
        <v>389</v>
      </c>
      <c r="AL184" s="9">
        <v>562</v>
      </c>
      <c r="AM184" s="9">
        <v>561.9</v>
      </c>
      <c r="AN184" s="9">
        <v>15.1</v>
      </c>
      <c r="AO184" s="9">
        <v>15.3</v>
      </c>
      <c r="AP184" s="9"/>
      <c r="AQ184" s="71">
        <f t="shared" si="53"/>
        <v>0.6594406</v>
      </c>
      <c r="AR184" s="71">
        <f t="shared" si="54"/>
        <v>0</v>
      </c>
      <c r="AS184" s="71">
        <f t="shared" si="55"/>
        <v>0</v>
      </c>
      <c r="AT184" s="71">
        <f t="shared" si="56"/>
        <v>0.0259352</v>
      </c>
      <c r="AU184" s="71">
        <f t="shared" si="57"/>
        <v>0.0007628000000000001</v>
      </c>
      <c r="AV184" s="71">
        <f t="shared" si="58"/>
        <v>0</v>
      </c>
      <c r="AW184" s="71">
        <f t="shared" si="59"/>
        <v>0.024791</v>
      </c>
      <c r="AX184" s="71">
        <f t="shared" si="60"/>
        <v>0.006102400000000001</v>
      </c>
      <c r="AY184" s="71">
        <f t="shared" si="61"/>
        <v>0</v>
      </c>
      <c r="AZ184" s="71">
        <f t="shared" si="62"/>
        <v>1.4252918</v>
      </c>
      <c r="BA184" s="71">
        <f t="shared" si="63"/>
        <v>0.003814</v>
      </c>
      <c r="BB184" s="71">
        <f t="shared" si="64"/>
        <v>0.003814</v>
      </c>
      <c r="BC184" s="71">
        <f t="shared" si="65"/>
        <v>0.0194514</v>
      </c>
      <c r="BD184" s="71">
        <f t="shared" si="66"/>
        <v>0</v>
      </c>
      <c r="BE184" s="71">
        <f t="shared" si="67"/>
        <v>0.0007628000000000001</v>
      </c>
      <c r="BF184" s="71">
        <f t="shared" si="68"/>
        <v>0.005721</v>
      </c>
      <c r="BG184" s="71">
        <f t="shared" si="69"/>
        <v>0.0148746</v>
      </c>
      <c r="BH184" s="71">
        <f t="shared" si="70"/>
        <v>0.0007628000000000001</v>
      </c>
      <c r="BI184" s="71">
        <f t="shared" si="71"/>
        <v>0.0053396</v>
      </c>
      <c r="BJ184" s="71">
        <f t="shared" si="72"/>
        <v>0.7177948</v>
      </c>
      <c r="BK184" s="71">
        <f t="shared" si="73"/>
        <v>1.483646</v>
      </c>
      <c r="BL184" s="71">
        <f t="shared" si="74"/>
        <v>2.143468</v>
      </c>
      <c r="BM184" s="71">
        <f t="shared" si="75"/>
        <v>2.1430866</v>
      </c>
      <c r="BN184" s="71">
        <f t="shared" si="76"/>
        <v>0.0575914</v>
      </c>
      <c r="BO184" s="71">
        <f t="shared" si="77"/>
        <v>0.0583542</v>
      </c>
    </row>
    <row r="185" spans="1:67" ht="12">
      <c r="A185" s="3">
        <v>21015</v>
      </c>
      <c r="B185" s="3">
        <v>9</v>
      </c>
      <c r="C185" s="3">
        <v>0</v>
      </c>
      <c r="D185" s="3">
        <v>1</v>
      </c>
      <c r="E185" s="3">
        <v>1</v>
      </c>
      <c r="F185" s="3">
        <v>0</v>
      </c>
      <c r="G185" s="3">
        <v>2</v>
      </c>
      <c r="H185" s="3">
        <v>81</v>
      </c>
      <c r="I185" s="3" t="s">
        <v>620</v>
      </c>
      <c r="J185" s="3">
        <v>66</v>
      </c>
      <c r="K185" s="3">
        <v>1</v>
      </c>
      <c r="L185" s="3">
        <v>1</v>
      </c>
      <c r="M185" s="3">
        <v>2</v>
      </c>
      <c r="N185" s="3">
        <v>2</v>
      </c>
      <c r="O185" s="3">
        <v>0</v>
      </c>
      <c r="P185" s="3">
        <v>0.028115</v>
      </c>
      <c r="Q185" s="9">
        <v>16.8</v>
      </c>
      <c r="R185" s="9">
        <v>0</v>
      </c>
      <c r="S185" s="7">
        <v>0</v>
      </c>
      <c r="T185" s="9">
        <v>12.4</v>
      </c>
      <c r="U185" s="9">
        <v>4.1</v>
      </c>
      <c r="V185" s="9">
        <v>0</v>
      </c>
      <c r="W185" s="9">
        <v>7.7</v>
      </c>
      <c r="X185" s="9">
        <v>0.2</v>
      </c>
      <c r="Y185" s="9">
        <v>0</v>
      </c>
      <c r="Z185" s="9">
        <v>3.5</v>
      </c>
      <c r="AA185" s="7">
        <v>1</v>
      </c>
      <c r="AB185" s="7">
        <f t="shared" si="52"/>
        <v>1</v>
      </c>
      <c r="AC185" s="9">
        <v>0</v>
      </c>
      <c r="AD185" s="9">
        <v>0</v>
      </c>
      <c r="AE185" s="9">
        <v>4.1</v>
      </c>
      <c r="AF185" s="9">
        <v>3.9</v>
      </c>
      <c r="AG185" s="9">
        <v>4.4</v>
      </c>
      <c r="AH185" s="9">
        <v>4.1</v>
      </c>
      <c r="AI185" s="9">
        <v>2.4</v>
      </c>
      <c r="AJ185" s="9">
        <v>41.6</v>
      </c>
      <c r="AK185" s="9">
        <v>28.3</v>
      </c>
      <c r="AL185" s="9">
        <v>45.1</v>
      </c>
      <c r="AM185" s="9">
        <v>45.1</v>
      </c>
      <c r="AN185" s="9">
        <v>24.4</v>
      </c>
      <c r="AO185" s="9">
        <v>24.8</v>
      </c>
      <c r="AP185" s="9"/>
      <c r="AQ185" s="71">
        <f t="shared" si="53"/>
        <v>0.47233200000000003</v>
      </c>
      <c r="AR185" s="71">
        <f t="shared" si="54"/>
        <v>0</v>
      </c>
      <c r="AS185" s="71">
        <f t="shared" si="55"/>
        <v>0</v>
      </c>
      <c r="AT185" s="71">
        <f t="shared" si="56"/>
        <v>0.34862600000000005</v>
      </c>
      <c r="AU185" s="71">
        <f t="shared" si="57"/>
        <v>0.1152715</v>
      </c>
      <c r="AV185" s="71">
        <f t="shared" si="58"/>
        <v>0</v>
      </c>
      <c r="AW185" s="71">
        <f t="shared" si="59"/>
        <v>0.21648550000000003</v>
      </c>
      <c r="AX185" s="71">
        <f t="shared" si="60"/>
        <v>0.005623</v>
      </c>
      <c r="AY185" s="71">
        <f t="shared" si="61"/>
        <v>0</v>
      </c>
      <c r="AZ185" s="71">
        <f t="shared" si="62"/>
        <v>0.0984025</v>
      </c>
      <c r="BA185" s="71">
        <f t="shared" si="63"/>
        <v>0.028115</v>
      </c>
      <c r="BB185" s="71">
        <f t="shared" si="64"/>
        <v>0.028115</v>
      </c>
      <c r="BC185" s="71">
        <f t="shared" si="65"/>
        <v>0</v>
      </c>
      <c r="BD185" s="71">
        <f t="shared" si="66"/>
        <v>0</v>
      </c>
      <c r="BE185" s="71">
        <f t="shared" si="67"/>
        <v>0.1152715</v>
      </c>
      <c r="BF185" s="71">
        <f t="shared" si="68"/>
        <v>0.1096485</v>
      </c>
      <c r="BG185" s="71">
        <f t="shared" si="69"/>
        <v>0.12370600000000001</v>
      </c>
      <c r="BH185" s="71">
        <f t="shared" si="70"/>
        <v>0.1152715</v>
      </c>
      <c r="BI185" s="71">
        <f t="shared" si="71"/>
        <v>0.067476</v>
      </c>
      <c r="BJ185" s="71">
        <f t="shared" si="72"/>
        <v>1.1695840000000002</v>
      </c>
      <c r="BK185" s="71">
        <f t="shared" si="73"/>
        <v>0.7956545</v>
      </c>
      <c r="BL185" s="71">
        <f t="shared" si="74"/>
        <v>1.2679865000000001</v>
      </c>
      <c r="BM185" s="71">
        <f t="shared" si="75"/>
        <v>1.2679865000000001</v>
      </c>
      <c r="BN185" s="71">
        <f t="shared" si="76"/>
        <v>0.686006</v>
      </c>
      <c r="BO185" s="71">
        <f t="shared" si="77"/>
        <v>0.6972520000000001</v>
      </c>
    </row>
    <row r="186" spans="1:67" ht="12">
      <c r="A186" s="3">
        <v>21016</v>
      </c>
      <c r="B186" s="3">
        <v>9</v>
      </c>
      <c r="C186" s="3">
        <v>0</v>
      </c>
      <c r="D186" s="3">
        <v>1</v>
      </c>
      <c r="E186" s="3">
        <v>1</v>
      </c>
      <c r="F186" s="3">
        <v>0</v>
      </c>
      <c r="G186" s="3">
        <v>2</v>
      </c>
      <c r="H186" s="3">
        <v>40</v>
      </c>
      <c r="I186" s="3" t="s">
        <v>695</v>
      </c>
      <c r="J186" s="3">
        <v>83</v>
      </c>
      <c r="K186" s="3">
        <v>1</v>
      </c>
      <c r="L186" s="3">
        <v>2</v>
      </c>
      <c r="M186" s="3">
        <v>2</v>
      </c>
      <c r="N186" s="3">
        <v>2</v>
      </c>
      <c r="O186" s="3">
        <v>0</v>
      </c>
      <c r="P186" s="3">
        <v>0.028115</v>
      </c>
      <c r="Q186" s="9">
        <v>251.3</v>
      </c>
      <c r="R186" s="9">
        <v>0</v>
      </c>
      <c r="S186" s="7">
        <v>0</v>
      </c>
      <c r="T186" s="9">
        <v>150.8</v>
      </c>
      <c r="U186" s="9">
        <v>91.1</v>
      </c>
      <c r="V186" s="9">
        <v>0</v>
      </c>
      <c r="W186" s="9">
        <v>30</v>
      </c>
      <c r="X186" s="9">
        <v>0</v>
      </c>
      <c r="Y186" s="9">
        <v>42.9</v>
      </c>
      <c r="Z186" s="9">
        <v>11.7</v>
      </c>
      <c r="AA186" s="7">
        <v>1</v>
      </c>
      <c r="AB186" s="7">
        <f t="shared" si="52"/>
        <v>1</v>
      </c>
      <c r="AC186" s="9">
        <v>56.4</v>
      </c>
      <c r="AD186" s="9">
        <v>0</v>
      </c>
      <c r="AE186" s="9">
        <v>123.1</v>
      </c>
      <c r="AF186" s="9">
        <v>27.6</v>
      </c>
      <c r="AG186" s="9">
        <v>0</v>
      </c>
      <c r="AH186" s="9">
        <v>91.1</v>
      </c>
      <c r="AI186" s="9">
        <v>22.4</v>
      </c>
      <c r="AJ186" s="9">
        <v>523.4</v>
      </c>
      <c r="AK186" s="9">
        <v>283.8</v>
      </c>
      <c r="AL186" s="9">
        <v>492.2</v>
      </c>
      <c r="AM186" s="9">
        <v>535.1</v>
      </c>
      <c r="AN186" s="9">
        <v>271.9</v>
      </c>
      <c r="AO186" s="9">
        <v>272.1</v>
      </c>
      <c r="AP186" s="9"/>
      <c r="AQ186" s="71">
        <f t="shared" si="53"/>
        <v>7.065299500000001</v>
      </c>
      <c r="AR186" s="71">
        <f t="shared" si="54"/>
        <v>0</v>
      </c>
      <c r="AS186" s="71">
        <f t="shared" si="55"/>
        <v>0</v>
      </c>
      <c r="AT186" s="71">
        <f t="shared" si="56"/>
        <v>4.239742000000001</v>
      </c>
      <c r="AU186" s="71">
        <f t="shared" si="57"/>
        <v>2.5612765</v>
      </c>
      <c r="AV186" s="71">
        <f t="shared" si="58"/>
        <v>0</v>
      </c>
      <c r="AW186" s="71">
        <f t="shared" si="59"/>
        <v>0.84345</v>
      </c>
      <c r="AX186" s="71">
        <f t="shared" si="60"/>
        <v>0</v>
      </c>
      <c r="AY186" s="71">
        <f t="shared" si="61"/>
        <v>1.2061335</v>
      </c>
      <c r="AZ186" s="71">
        <f t="shared" si="62"/>
        <v>0.3289455</v>
      </c>
      <c r="BA186" s="71">
        <f t="shared" si="63"/>
        <v>0.028115</v>
      </c>
      <c r="BB186" s="71">
        <f t="shared" si="64"/>
        <v>0.028115</v>
      </c>
      <c r="BC186" s="71">
        <f t="shared" si="65"/>
        <v>1.585686</v>
      </c>
      <c r="BD186" s="71">
        <f t="shared" si="66"/>
        <v>0</v>
      </c>
      <c r="BE186" s="71">
        <f t="shared" si="67"/>
        <v>3.4609565</v>
      </c>
      <c r="BF186" s="71">
        <f t="shared" si="68"/>
        <v>0.775974</v>
      </c>
      <c r="BG186" s="71">
        <f t="shared" si="69"/>
        <v>0</v>
      </c>
      <c r="BH186" s="71">
        <f t="shared" si="70"/>
        <v>2.5612765</v>
      </c>
      <c r="BI186" s="71">
        <f t="shared" si="71"/>
        <v>0.629776</v>
      </c>
      <c r="BJ186" s="71">
        <f t="shared" si="72"/>
        <v>14.715391</v>
      </c>
      <c r="BK186" s="71">
        <f t="shared" si="73"/>
        <v>7.979037000000001</v>
      </c>
      <c r="BL186" s="71">
        <f t="shared" si="74"/>
        <v>13.838203</v>
      </c>
      <c r="BM186" s="71">
        <f t="shared" si="75"/>
        <v>15.044336500000002</v>
      </c>
      <c r="BN186" s="71">
        <f t="shared" si="76"/>
        <v>7.6444684999999994</v>
      </c>
      <c r="BO186" s="71">
        <f t="shared" si="77"/>
        <v>7.650091500000001</v>
      </c>
    </row>
    <row r="187" spans="1:67" ht="12">
      <c r="A187" s="3">
        <v>21017</v>
      </c>
      <c r="B187" s="3">
        <v>9</v>
      </c>
      <c r="C187" s="3">
        <v>0</v>
      </c>
      <c r="D187" s="3">
        <v>1</v>
      </c>
      <c r="E187" s="3">
        <v>1</v>
      </c>
      <c r="F187" s="3">
        <v>0</v>
      </c>
      <c r="G187" s="3">
        <v>2</v>
      </c>
      <c r="H187" s="3">
        <v>40</v>
      </c>
      <c r="I187" s="3" t="s">
        <v>695</v>
      </c>
      <c r="J187" s="3">
        <v>83</v>
      </c>
      <c r="K187" s="3">
        <v>1</v>
      </c>
      <c r="L187" s="3">
        <v>2</v>
      </c>
      <c r="M187" s="3">
        <v>2</v>
      </c>
      <c r="N187" s="3">
        <v>2</v>
      </c>
      <c r="O187" s="3">
        <v>0</v>
      </c>
      <c r="P187" s="3">
        <v>0.028115</v>
      </c>
      <c r="Q187" s="9">
        <v>31.8</v>
      </c>
      <c r="R187" s="9">
        <v>0</v>
      </c>
      <c r="S187" s="7">
        <v>0</v>
      </c>
      <c r="T187" s="9">
        <v>82.3</v>
      </c>
      <c r="U187" s="9">
        <v>32.1</v>
      </c>
      <c r="V187" s="9">
        <v>0</v>
      </c>
      <c r="W187" s="9">
        <v>45.7</v>
      </c>
      <c r="X187" s="9">
        <v>10.8</v>
      </c>
      <c r="Y187" s="9">
        <v>36.3</v>
      </c>
      <c r="Z187" s="9">
        <v>3.5</v>
      </c>
      <c r="AA187" s="7">
        <v>1</v>
      </c>
      <c r="AB187" s="7">
        <f t="shared" si="52"/>
        <v>1</v>
      </c>
      <c r="AC187" s="9">
        <v>0</v>
      </c>
      <c r="AD187" s="9">
        <v>0</v>
      </c>
      <c r="AE187" s="9">
        <v>58.8</v>
      </c>
      <c r="AF187" s="9">
        <v>20.4</v>
      </c>
      <c r="AG187" s="9">
        <v>0</v>
      </c>
      <c r="AH187" s="9">
        <v>29.4</v>
      </c>
      <c r="AI187" s="9">
        <v>13.5</v>
      </c>
      <c r="AJ187" s="9">
        <v>202.9</v>
      </c>
      <c r="AK187" s="9">
        <v>174.6</v>
      </c>
      <c r="AL187" s="9">
        <v>170.1</v>
      </c>
      <c r="AM187" s="9">
        <v>206.4</v>
      </c>
      <c r="AN187" s="9">
        <v>170.9</v>
      </c>
      <c r="AO187" s="9">
        <v>171.1</v>
      </c>
      <c r="AP187" s="9"/>
      <c r="AQ187" s="71">
        <f t="shared" si="53"/>
        <v>0.8940570000000001</v>
      </c>
      <c r="AR187" s="71">
        <f t="shared" si="54"/>
        <v>0</v>
      </c>
      <c r="AS187" s="71">
        <f t="shared" si="55"/>
        <v>0</v>
      </c>
      <c r="AT187" s="71">
        <f t="shared" si="56"/>
        <v>2.3138645</v>
      </c>
      <c r="AU187" s="71">
        <f t="shared" si="57"/>
        <v>0.9024915000000001</v>
      </c>
      <c r="AV187" s="71">
        <f t="shared" si="58"/>
        <v>0</v>
      </c>
      <c r="AW187" s="71">
        <f t="shared" si="59"/>
        <v>1.2848555000000002</v>
      </c>
      <c r="AX187" s="71">
        <f t="shared" si="60"/>
        <v>0.303642</v>
      </c>
      <c r="AY187" s="71">
        <f t="shared" si="61"/>
        <v>1.0205745</v>
      </c>
      <c r="AZ187" s="71">
        <f t="shared" si="62"/>
        <v>0.0984025</v>
      </c>
      <c r="BA187" s="71">
        <f t="shared" si="63"/>
        <v>0.028115</v>
      </c>
      <c r="BB187" s="71">
        <f t="shared" si="64"/>
        <v>0.028115</v>
      </c>
      <c r="BC187" s="71">
        <f t="shared" si="65"/>
        <v>0</v>
      </c>
      <c r="BD187" s="71">
        <f t="shared" si="66"/>
        <v>0</v>
      </c>
      <c r="BE187" s="71">
        <f t="shared" si="67"/>
        <v>1.653162</v>
      </c>
      <c r="BF187" s="71">
        <f t="shared" si="68"/>
        <v>0.573546</v>
      </c>
      <c r="BG187" s="71">
        <f t="shared" si="69"/>
        <v>0</v>
      </c>
      <c r="BH187" s="71">
        <f t="shared" si="70"/>
        <v>0.826581</v>
      </c>
      <c r="BI187" s="71">
        <f t="shared" si="71"/>
        <v>0.3795525</v>
      </c>
      <c r="BJ187" s="71">
        <f t="shared" si="72"/>
        <v>5.7045335</v>
      </c>
      <c r="BK187" s="71">
        <f t="shared" si="73"/>
        <v>4.908879</v>
      </c>
      <c r="BL187" s="71">
        <f t="shared" si="74"/>
        <v>4.7823615</v>
      </c>
      <c r="BM187" s="71">
        <f t="shared" si="75"/>
        <v>5.802936000000001</v>
      </c>
      <c r="BN187" s="71">
        <f t="shared" si="76"/>
        <v>4.8048535</v>
      </c>
      <c r="BO187" s="71">
        <f t="shared" si="77"/>
        <v>4.8104765</v>
      </c>
    </row>
    <row r="188" spans="1:67" ht="12">
      <c r="A188" s="3">
        <v>21018</v>
      </c>
      <c r="B188" s="3">
        <v>9</v>
      </c>
      <c r="C188" s="3">
        <v>0</v>
      </c>
      <c r="D188" s="3">
        <v>1</v>
      </c>
      <c r="E188" s="3">
        <v>1</v>
      </c>
      <c r="F188" s="3">
        <v>0</v>
      </c>
      <c r="G188" s="3">
        <v>4</v>
      </c>
      <c r="H188" s="3">
        <v>90</v>
      </c>
      <c r="I188" s="3" t="s">
        <v>457</v>
      </c>
      <c r="J188" s="3">
        <v>99</v>
      </c>
      <c r="K188" s="3">
        <v>5</v>
      </c>
      <c r="L188" s="3">
        <v>2</v>
      </c>
      <c r="M188" s="3">
        <v>2</v>
      </c>
      <c r="N188" s="3">
        <v>2</v>
      </c>
      <c r="O188" s="3">
        <v>0</v>
      </c>
      <c r="P188" s="3">
        <v>0.0096</v>
      </c>
      <c r="Q188" s="9">
        <v>105.1</v>
      </c>
      <c r="R188" s="9">
        <v>0</v>
      </c>
      <c r="S188" s="7">
        <v>0</v>
      </c>
      <c r="T188" s="9">
        <v>5.6</v>
      </c>
      <c r="U188" s="9">
        <v>0</v>
      </c>
      <c r="V188" s="9">
        <v>0</v>
      </c>
      <c r="W188" s="9">
        <v>8.3</v>
      </c>
      <c r="X188" s="9">
        <v>0</v>
      </c>
      <c r="Y188" s="9">
        <v>0</v>
      </c>
      <c r="Z188" s="9">
        <v>0</v>
      </c>
      <c r="AA188" s="7">
        <v>0</v>
      </c>
      <c r="AB188" s="7">
        <f t="shared" si="52"/>
        <v>0</v>
      </c>
      <c r="AC188" s="9">
        <v>0</v>
      </c>
      <c r="AD188" s="9">
        <v>0</v>
      </c>
      <c r="AE188" s="9">
        <v>3.5</v>
      </c>
      <c r="AF188" s="9">
        <v>0.6</v>
      </c>
      <c r="AG188" s="9">
        <v>0</v>
      </c>
      <c r="AH188" s="9">
        <v>0</v>
      </c>
      <c r="AI188" s="9">
        <v>7.8</v>
      </c>
      <c r="AJ188" s="9">
        <v>119.1</v>
      </c>
      <c r="AK188" s="9">
        <v>13.9</v>
      </c>
      <c r="AL188" s="9">
        <v>119.1</v>
      </c>
      <c r="AM188" s="9">
        <v>119</v>
      </c>
      <c r="AN188" s="9">
        <v>13.9</v>
      </c>
      <c r="AO188" s="9">
        <v>14</v>
      </c>
      <c r="AP188" s="9"/>
      <c r="AQ188" s="71">
        <f t="shared" si="53"/>
        <v>1.0089599999999999</v>
      </c>
      <c r="AR188" s="71">
        <f t="shared" si="54"/>
        <v>0</v>
      </c>
      <c r="AS188" s="71">
        <f t="shared" si="55"/>
        <v>0</v>
      </c>
      <c r="AT188" s="71">
        <f t="shared" si="56"/>
        <v>0.053759999999999995</v>
      </c>
      <c r="AU188" s="71">
        <f t="shared" si="57"/>
        <v>0</v>
      </c>
      <c r="AV188" s="71">
        <f t="shared" si="58"/>
        <v>0</v>
      </c>
      <c r="AW188" s="71">
        <f t="shared" si="59"/>
        <v>0.07968</v>
      </c>
      <c r="AX188" s="71">
        <f t="shared" si="60"/>
        <v>0</v>
      </c>
      <c r="AY188" s="71">
        <f t="shared" si="61"/>
        <v>0</v>
      </c>
      <c r="AZ188" s="71">
        <f t="shared" si="62"/>
        <v>0</v>
      </c>
      <c r="BA188" s="71">
        <f t="shared" si="63"/>
        <v>0</v>
      </c>
      <c r="BB188" s="71">
        <f t="shared" si="64"/>
        <v>0</v>
      </c>
      <c r="BC188" s="71">
        <f t="shared" si="65"/>
        <v>0</v>
      </c>
      <c r="BD188" s="71">
        <f t="shared" si="66"/>
        <v>0</v>
      </c>
      <c r="BE188" s="71">
        <f t="shared" si="67"/>
        <v>0.0336</v>
      </c>
      <c r="BF188" s="71">
        <f t="shared" si="68"/>
        <v>0.0057599999999999995</v>
      </c>
      <c r="BG188" s="71">
        <f t="shared" si="69"/>
        <v>0</v>
      </c>
      <c r="BH188" s="71">
        <f t="shared" si="70"/>
        <v>0</v>
      </c>
      <c r="BI188" s="71">
        <f t="shared" si="71"/>
        <v>0.07487999999999999</v>
      </c>
      <c r="BJ188" s="71">
        <f t="shared" si="72"/>
        <v>1.14336</v>
      </c>
      <c r="BK188" s="71">
        <f t="shared" si="73"/>
        <v>0.13344</v>
      </c>
      <c r="BL188" s="71">
        <f t="shared" si="74"/>
        <v>1.14336</v>
      </c>
      <c r="BM188" s="71">
        <f t="shared" si="75"/>
        <v>1.1423999999999999</v>
      </c>
      <c r="BN188" s="71">
        <f t="shared" si="76"/>
        <v>0.13344</v>
      </c>
      <c r="BO188" s="71">
        <f t="shared" si="77"/>
        <v>0.1344</v>
      </c>
    </row>
    <row r="189" spans="1:67" ht="12">
      <c r="A189" s="3">
        <v>21019</v>
      </c>
      <c r="B189" s="3">
        <v>9</v>
      </c>
      <c r="C189" s="3">
        <v>0</v>
      </c>
      <c r="D189" s="3">
        <v>1</v>
      </c>
      <c r="E189" s="3">
        <v>1</v>
      </c>
      <c r="F189" s="3">
        <v>0</v>
      </c>
      <c r="G189" s="3">
        <v>3</v>
      </c>
      <c r="H189" s="3">
        <v>42</v>
      </c>
      <c r="I189" s="3" t="s">
        <v>629</v>
      </c>
      <c r="J189" s="3">
        <v>82</v>
      </c>
      <c r="K189" s="3">
        <v>3</v>
      </c>
      <c r="L189" s="3">
        <v>1</v>
      </c>
      <c r="M189" s="3">
        <v>2</v>
      </c>
      <c r="N189" s="3">
        <v>1</v>
      </c>
      <c r="O189" s="3">
        <v>0</v>
      </c>
      <c r="P189" s="3">
        <v>0.003814</v>
      </c>
      <c r="Q189" s="9">
        <v>0</v>
      </c>
      <c r="R189" s="9">
        <v>0</v>
      </c>
      <c r="S189" s="7">
        <v>0</v>
      </c>
      <c r="T189" s="9">
        <v>23.9</v>
      </c>
      <c r="U189" s="9">
        <v>0</v>
      </c>
      <c r="V189" s="9">
        <v>0</v>
      </c>
      <c r="W189" s="9">
        <v>12.2</v>
      </c>
      <c r="X189" s="9">
        <v>0</v>
      </c>
      <c r="Y189" s="9">
        <v>35.8</v>
      </c>
      <c r="Z189" s="9">
        <v>211.3</v>
      </c>
      <c r="AA189" s="7">
        <v>1</v>
      </c>
      <c r="AB189" s="7">
        <f t="shared" si="52"/>
        <v>1</v>
      </c>
      <c r="AC189" s="9">
        <v>0</v>
      </c>
      <c r="AD189" s="9">
        <v>0</v>
      </c>
      <c r="AE189" s="9">
        <v>18.4</v>
      </c>
      <c r="AF189" s="9">
        <v>2.1</v>
      </c>
      <c r="AG189" s="9">
        <v>3.5</v>
      </c>
      <c r="AH189" s="9">
        <v>0</v>
      </c>
      <c r="AI189" s="9">
        <v>4.2</v>
      </c>
      <c r="AJ189" s="9">
        <v>36.2</v>
      </c>
      <c r="AK189" s="9">
        <v>247.6</v>
      </c>
      <c r="AL189" s="9">
        <v>211.7</v>
      </c>
      <c r="AM189" s="9">
        <v>247.6</v>
      </c>
      <c r="AN189" s="9">
        <v>36.1</v>
      </c>
      <c r="AO189" s="9">
        <v>36.2</v>
      </c>
      <c r="AP189" s="9"/>
      <c r="AQ189" s="71">
        <f t="shared" si="53"/>
        <v>0</v>
      </c>
      <c r="AR189" s="71">
        <f t="shared" si="54"/>
        <v>0</v>
      </c>
      <c r="AS189" s="71">
        <f t="shared" si="55"/>
        <v>0</v>
      </c>
      <c r="AT189" s="71">
        <f t="shared" si="56"/>
        <v>0.0911546</v>
      </c>
      <c r="AU189" s="71">
        <f t="shared" si="57"/>
        <v>0</v>
      </c>
      <c r="AV189" s="71">
        <f t="shared" si="58"/>
        <v>0</v>
      </c>
      <c r="AW189" s="71">
        <f t="shared" si="59"/>
        <v>0.0465308</v>
      </c>
      <c r="AX189" s="71">
        <f t="shared" si="60"/>
        <v>0</v>
      </c>
      <c r="AY189" s="71">
        <f t="shared" si="61"/>
        <v>0.1365412</v>
      </c>
      <c r="AZ189" s="71">
        <f t="shared" si="62"/>
        <v>0.8058982000000001</v>
      </c>
      <c r="BA189" s="71">
        <f t="shared" si="63"/>
        <v>0.003814</v>
      </c>
      <c r="BB189" s="71">
        <f t="shared" si="64"/>
        <v>0.003814</v>
      </c>
      <c r="BC189" s="71">
        <f t="shared" si="65"/>
        <v>0</v>
      </c>
      <c r="BD189" s="71">
        <f t="shared" si="66"/>
        <v>0</v>
      </c>
      <c r="BE189" s="71">
        <f t="shared" si="67"/>
        <v>0.07017759999999999</v>
      </c>
      <c r="BF189" s="71">
        <f t="shared" si="68"/>
        <v>0.0080094</v>
      </c>
      <c r="BG189" s="71">
        <f t="shared" si="69"/>
        <v>0.013349</v>
      </c>
      <c r="BH189" s="71">
        <f t="shared" si="70"/>
        <v>0</v>
      </c>
      <c r="BI189" s="71">
        <f t="shared" si="71"/>
        <v>0.0160188</v>
      </c>
      <c r="BJ189" s="71">
        <f t="shared" si="72"/>
        <v>0.13806680000000002</v>
      </c>
      <c r="BK189" s="71">
        <f t="shared" si="73"/>
        <v>0.9443464</v>
      </c>
      <c r="BL189" s="71">
        <f t="shared" si="74"/>
        <v>0.8074238</v>
      </c>
      <c r="BM189" s="71">
        <f t="shared" si="75"/>
        <v>0.9443464</v>
      </c>
      <c r="BN189" s="71">
        <f t="shared" si="76"/>
        <v>0.1376854</v>
      </c>
      <c r="BO189" s="71">
        <f t="shared" si="77"/>
        <v>0.13806680000000002</v>
      </c>
    </row>
    <row r="190" spans="1:67" ht="12">
      <c r="A190" s="3">
        <v>21020</v>
      </c>
      <c r="B190" s="3">
        <v>9</v>
      </c>
      <c r="C190" s="3">
        <v>0</v>
      </c>
      <c r="D190" s="3">
        <v>1</v>
      </c>
      <c r="E190" s="3">
        <v>1</v>
      </c>
      <c r="F190" s="3">
        <v>0</v>
      </c>
      <c r="G190" s="3">
        <v>3</v>
      </c>
      <c r="H190" s="3">
        <v>77</v>
      </c>
      <c r="I190" s="3" t="s">
        <v>349</v>
      </c>
      <c r="J190" s="3">
        <v>63</v>
      </c>
      <c r="K190" s="3">
        <v>4</v>
      </c>
      <c r="L190" s="3">
        <v>1</v>
      </c>
      <c r="M190" s="3">
        <v>2</v>
      </c>
      <c r="N190" s="3">
        <v>2</v>
      </c>
      <c r="O190" s="3">
        <v>0</v>
      </c>
      <c r="P190" s="3">
        <v>0.003814</v>
      </c>
      <c r="Q190" s="9">
        <v>34.2</v>
      </c>
      <c r="R190" s="9">
        <v>0</v>
      </c>
      <c r="S190" s="7">
        <v>0</v>
      </c>
      <c r="T190" s="9">
        <v>18.7</v>
      </c>
      <c r="U190" s="9">
        <v>0</v>
      </c>
      <c r="V190" s="9">
        <v>0</v>
      </c>
      <c r="W190" s="9">
        <v>15.9</v>
      </c>
      <c r="X190" s="9">
        <v>1.1</v>
      </c>
      <c r="Y190" s="9">
        <v>0</v>
      </c>
      <c r="Z190" s="9">
        <v>5.7</v>
      </c>
      <c r="AA190" s="7">
        <v>1</v>
      </c>
      <c r="AB190" s="7">
        <f t="shared" si="52"/>
        <v>1</v>
      </c>
      <c r="AC190" s="9">
        <v>1.9</v>
      </c>
      <c r="AD190" s="9">
        <v>0</v>
      </c>
      <c r="AE190" s="9">
        <v>16.4</v>
      </c>
      <c r="AF190" s="9">
        <v>1.4</v>
      </c>
      <c r="AG190" s="9">
        <v>0.5</v>
      </c>
      <c r="AH190" s="9">
        <v>0</v>
      </c>
      <c r="AI190" s="9">
        <v>11.8</v>
      </c>
      <c r="AJ190" s="9">
        <v>70.1</v>
      </c>
      <c r="AK190" s="9">
        <v>41.6</v>
      </c>
      <c r="AL190" s="9">
        <v>75.9</v>
      </c>
      <c r="AM190" s="9">
        <v>75.8</v>
      </c>
      <c r="AN190" s="9">
        <v>35.7</v>
      </c>
      <c r="AO190" s="9">
        <v>35.9</v>
      </c>
      <c r="AP190" s="9"/>
      <c r="AQ190" s="71">
        <f t="shared" si="53"/>
        <v>0.13043880000000002</v>
      </c>
      <c r="AR190" s="71">
        <f t="shared" si="54"/>
        <v>0</v>
      </c>
      <c r="AS190" s="71">
        <f t="shared" si="55"/>
        <v>0</v>
      </c>
      <c r="AT190" s="71">
        <f t="shared" si="56"/>
        <v>0.0713218</v>
      </c>
      <c r="AU190" s="71">
        <f t="shared" si="57"/>
        <v>0</v>
      </c>
      <c r="AV190" s="71">
        <f t="shared" si="58"/>
        <v>0</v>
      </c>
      <c r="AW190" s="71">
        <f t="shared" si="59"/>
        <v>0.060642600000000005</v>
      </c>
      <c r="AX190" s="71">
        <f t="shared" si="60"/>
        <v>0.0041954</v>
      </c>
      <c r="AY190" s="71">
        <f t="shared" si="61"/>
        <v>0</v>
      </c>
      <c r="AZ190" s="71">
        <f t="shared" si="62"/>
        <v>0.0217398</v>
      </c>
      <c r="BA190" s="71">
        <f t="shared" si="63"/>
        <v>0.003814</v>
      </c>
      <c r="BB190" s="71">
        <f t="shared" si="64"/>
        <v>0.003814</v>
      </c>
      <c r="BC190" s="71">
        <f t="shared" si="65"/>
        <v>0.0072466</v>
      </c>
      <c r="BD190" s="71">
        <f t="shared" si="66"/>
        <v>0</v>
      </c>
      <c r="BE190" s="71">
        <f t="shared" si="67"/>
        <v>0.0625496</v>
      </c>
      <c r="BF190" s="71">
        <f t="shared" si="68"/>
        <v>0.0053396</v>
      </c>
      <c r="BG190" s="71">
        <f t="shared" si="69"/>
        <v>0.001907</v>
      </c>
      <c r="BH190" s="71">
        <f t="shared" si="70"/>
        <v>0</v>
      </c>
      <c r="BI190" s="71">
        <f t="shared" si="71"/>
        <v>0.0450052</v>
      </c>
      <c r="BJ190" s="71">
        <f t="shared" si="72"/>
        <v>0.26736139999999997</v>
      </c>
      <c r="BK190" s="71">
        <f t="shared" si="73"/>
        <v>0.1586624</v>
      </c>
      <c r="BL190" s="71">
        <f t="shared" si="74"/>
        <v>0.28948260000000003</v>
      </c>
      <c r="BM190" s="71">
        <f t="shared" si="75"/>
        <v>0.2891012</v>
      </c>
      <c r="BN190" s="71">
        <f t="shared" si="76"/>
        <v>0.13615980000000003</v>
      </c>
      <c r="BO190" s="71">
        <f t="shared" si="77"/>
        <v>0.1369226</v>
      </c>
    </row>
    <row r="191" spans="1:67" ht="12">
      <c r="A191" s="3">
        <v>21021</v>
      </c>
      <c r="B191" s="3">
        <v>9</v>
      </c>
      <c r="C191" s="3">
        <v>0</v>
      </c>
      <c r="D191" s="3">
        <v>1</v>
      </c>
      <c r="E191" s="3">
        <v>2</v>
      </c>
      <c r="F191" s="3">
        <v>1</v>
      </c>
      <c r="G191" s="3">
        <v>3</v>
      </c>
      <c r="H191" s="3">
        <v>91</v>
      </c>
      <c r="I191" s="3" t="s">
        <v>297</v>
      </c>
      <c r="J191" s="3">
        <v>98</v>
      </c>
      <c r="K191" s="3">
        <v>5</v>
      </c>
      <c r="L191" s="3">
        <v>2</v>
      </c>
      <c r="M191" s="3">
        <v>2</v>
      </c>
      <c r="N191" s="3">
        <v>2</v>
      </c>
      <c r="O191" s="3">
        <v>0</v>
      </c>
      <c r="P191" s="3">
        <v>0.003814</v>
      </c>
      <c r="Q191" s="9">
        <v>20.9</v>
      </c>
      <c r="R191" s="9">
        <v>0</v>
      </c>
      <c r="S191" s="7">
        <v>0</v>
      </c>
      <c r="T191" s="9">
        <v>0</v>
      </c>
      <c r="U191" s="9">
        <v>0</v>
      </c>
      <c r="V191" s="9">
        <v>0</v>
      </c>
      <c r="W191" s="9">
        <v>16.5</v>
      </c>
      <c r="X191" s="9">
        <v>0</v>
      </c>
      <c r="Y191" s="9">
        <v>0</v>
      </c>
      <c r="Z191" s="9">
        <v>0</v>
      </c>
      <c r="AA191" s="7">
        <v>0</v>
      </c>
      <c r="AB191" s="7">
        <f t="shared" si="52"/>
        <v>0</v>
      </c>
      <c r="AC191" s="9">
        <v>1.7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4.4</v>
      </c>
      <c r="AJ191" s="9">
        <v>37.5</v>
      </c>
      <c r="AK191" s="9">
        <v>16.5</v>
      </c>
      <c r="AL191" s="9">
        <v>37.5</v>
      </c>
      <c r="AM191" s="9">
        <v>37.4</v>
      </c>
      <c r="AN191" s="9">
        <v>16.5</v>
      </c>
      <c r="AO191" s="9">
        <v>16.6</v>
      </c>
      <c r="AP191" s="9"/>
      <c r="AQ191" s="71">
        <f t="shared" si="53"/>
        <v>0.0797126</v>
      </c>
      <c r="AR191" s="71">
        <f t="shared" si="54"/>
        <v>0</v>
      </c>
      <c r="AS191" s="71">
        <f t="shared" si="55"/>
        <v>0</v>
      </c>
      <c r="AT191" s="71">
        <f t="shared" si="56"/>
        <v>0</v>
      </c>
      <c r="AU191" s="71">
        <f t="shared" si="57"/>
        <v>0</v>
      </c>
      <c r="AV191" s="71">
        <f t="shared" si="58"/>
        <v>0</v>
      </c>
      <c r="AW191" s="71">
        <f t="shared" si="59"/>
        <v>0.062931</v>
      </c>
      <c r="AX191" s="71">
        <f t="shared" si="60"/>
        <v>0</v>
      </c>
      <c r="AY191" s="71">
        <f t="shared" si="61"/>
        <v>0</v>
      </c>
      <c r="AZ191" s="71">
        <f t="shared" si="62"/>
        <v>0</v>
      </c>
      <c r="BA191" s="71">
        <f t="shared" si="63"/>
        <v>0</v>
      </c>
      <c r="BB191" s="71">
        <f t="shared" si="64"/>
        <v>0</v>
      </c>
      <c r="BC191" s="71">
        <f t="shared" si="65"/>
        <v>0.0064838</v>
      </c>
      <c r="BD191" s="71">
        <f t="shared" si="66"/>
        <v>0</v>
      </c>
      <c r="BE191" s="71">
        <f t="shared" si="67"/>
        <v>0</v>
      </c>
      <c r="BF191" s="71">
        <f t="shared" si="68"/>
        <v>0</v>
      </c>
      <c r="BG191" s="71">
        <f t="shared" si="69"/>
        <v>0</v>
      </c>
      <c r="BH191" s="71">
        <f t="shared" si="70"/>
        <v>0</v>
      </c>
      <c r="BI191" s="71">
        <f t="shared" si="71"/>
        <v>0.0167816</v>
      </c>
      <c r="BJ191" s="71">
        <f t="shared" si="72"/>
        <v>0.143025</v>
      </c>
      <c r="BK191" s="71">
        <f t="shared" si="73"/>
        <v>0.062931</v>
      </c>
      <c r="BL191" s="71">
        <f t="shared" si="74"/>
        <v>0.143025</v>
      </c>
      <c r="BM191" s="71">
        <f t="shared" si="75"/>
        <v>0.1426436</v>
      </c>
      <c r="BN191" s="71">
        <f t="shared" si="76"/>
        <v>0.062931</v>
      </c>
      <c r="BO191" s="71">
        <f t="shared" si="77"/>
        <v>0.0633124</v>
      </c>
    </row>
    <row r="192" spans="1:67" ht="12">
      <c r="A192" s="3">
        <v>21022</v>
      </c>
      <c r="B192" s="3">
        <v>9</v>
      </c>
      <c r="C192" s="3">
        <v>0</v>
      </c>
      <c r="D192" s="3">
        <v>1</v>
      </c>
      <c r="E192" s="3">
        <v>1</v>
      </c>
      <c r="F192" s="3">
        <v>0</v>
      </c>
      <c r="G192" s="3">
        <v>2</v>
      </c>
      <c r="H192" s="3">
        <v>40</v>
      </c>
      <c r="I192" s="3" t="s">
        <v>695</v>
      </c>
      <c r="J192" s="3">
        <v>83</v>
      </c>
      <c r="K192" s="3">
        <v>1</v>
      </c>
      <c r="L192" s="3">
        <v>1</v>
      </c>
      <c r="M192" s="3">
        <v>2</v>
      </c>
      <c r="N192" s="3">
        <v>2</v>
      </c>
      <c r="O192" s="3">
        <v>0</v>
      </c>
      <c r="P192" s="3">
        <v>0.028115</v>
      </c>
      <c r="Q192" s="9">
        <v>45.5</v>
      </c>
      <c r="R192" s="9">
        <v>82.3</v>
      </c>
      <c r="S192" s="7">
        <v>1</v>
      </c>
      <c r="T192" s="9">
        <v>93.7</v>
      </c>
      <c r="U192" s="9">
        <v>33.4</v>
      </c>
      <c r="V192" s="9">
        <v>0</v>
      </c>
      <c r="W192" s="9">
        <v>37.1</v>
      </c>
      <c r="X192" s="9">
        <v>2.3</v>
      </c>
      <c r="Y192" s="9">
        <v>48.5</v>
      </c>
      <c r="Z192" s="9">
        <v>7.6</v>
      </c>
      <c r="AA192" s="7">
        <v>1</v>
      </c>
      <c r="AB192" s="7">
        <f t="shared" si="52"/>
        <v>1</v>
      </c>
      <c r="AC192" s="9">
        <v>6.4</v>
      </c>
      <c r="AD192" s="9">
        <v>0</v>
      </c>
      <c r="AE192" s="9">
        <v>86.1</v>
      </c>
      <c r="AF192" s="9">
        <v>7.5</v>
      </c>
      <c r="AG192" s="9">
        <v>0</v>
      </c>
      <c r="AH192" s="9">
        <v>32.5</v>
      </c>
      <c r="AI192" s="9">
        <v>6.4</v>
      </c>
      <c r="AJ192" s="9">
        <v>297.7</v>
      </c>
      <c r="AK192" s="9">
        <v>259.9</v>
      </c>
      <c r="AL192" s="9">
        <v>256.9</v>
      </c>
      <c r="AM192" s="9">
        <v>305.4</v>
      </c>
      <c r="AN192" s="9">
        <v>248.8</v>
      </c>
      <c r="AO192" s="9">
        <v>252.2</v>
      </c>
      <c r="AP192" s="9"/>
      <c r="AQ192" s="71">
        <f t="shared" si="53"/>
        <v>1.2792325</v>
      </c>
      <c r="AR192" s="71">
        <f t="shared" si="54"/>
        <v>2.3138645</v>
      </c>
      <c r="AS192" s="71">
        <f t="shared" si="55"/>
        <v>0.028115</v>
      </c>
      <c r="AT192" s="71">
        <f t="shared" si="56"/>
        <v>2.6343755</v>
      </c>
      <c r="AU192" s="71">
        <f t="shared" si="57"/>
        <v>0.939041</v>
      </c>
      <c r="AV192" s="71">
        <f t="shared" si="58"/>
        <v>0</v>
      </c>
      <c r="AW192" s="71">
        <f t="shared" si="59"/>
        <v>1.0430665000000001</v>
      </c>
      <c r="AX192" s="71">
        <f t="shared" si="60"/>
        <v>0.0646645</v>
      </c>
      <c r="AY192" s="71">
        <f t="shared" si="61"/>
        <v>1.3635775</v>
      </c>
      <c r="AZ192" s="71">
        <f t="shared" si="62"/>
        <v>0.213674</v>
      </c>
      <c r="BA192" s="71">
        <f t="shared" si="63"/>
        <v>0.028115</v>
      </c>
      <c r="BB192" s="71">
        <f t="shared" si="64"/>
        <v>0.028115</v>
      </c>
      <c r="BC192" s="71">
        <f t="shared" si="65"/>
        <v>0.179936</v>
      </c>
      <c r="BD192" s="71">
        <f t="shared" si="66"/>
        <v>0</v>
      </c>
      <c r="BE192" s="71">
        <f t="shared" si="67"/>
        <v>2.4207015</v>
      </c>
      <c r="BF192" s="71">
        <f t="shared" si="68"/>
        <v>0.2108625</v>
      </c>
      <c r="BG192" s="71">
        <f t="shared" si="69"/>
        <v>0</v>
      </c>
      <c r="BH192" s="71">
        <f t="shared" si="70"/>
        <v>0.9137375000000001</v>
      </c>
      <c r="BI192" s="71">
        <f t="shared" si="71"/>
        <v>0.179936</v>
      </c>
      <c r="BJ192" s="71">
        <f t="shared" si="72"/>
        <v>8.3698355</v>
      </c>
      <c r="BK192" s="71">
        <f t="shared" si="73"/>
        <v>7.3070885</v>
      </c>
      <c r="BL192" s="71">
        <f t="shared" si="74"/>
        <v>7.2227435</v>
      </c>
      <c r="BM192" s="71">
        <f t="shared" si="75"/>
        <v>8.586321</v>
      </c>
      <c r="BN192" s="71">
        <f t="shared" si="76"/>
        <v>6.995012000000001</v>
      </c>
      <c r="BO192" s="71">
        <f t="shared" si="77"/>
        <v>7.090603</v>
      </c>
    </row>
    <row r="193" spans="1:67" ht="12">
      <c r="A193" s="3">
        <v>21023</v>
      </c>
      <c r="B193" s="3">
        <v>9</v>
      </c>
      <c r="C193" s="3">
        <v>0</v>
      </c>
      <c r="D193" s="3">
        <v>1</v>
      </c>
      <c r="E193" s="3">
        <v>1</v>
      </c>
      <c r="F193" s="3">
        <v>0</v>
      </c>
      <c r="G193" s="3">
        <v>4</v>
      </c>
      <c r="H193" s="3">
        <v>77</v>
      </c>
      <c r="I193" s="3" t="s">
        <v>349</v>
      </c>
      <c r="J193" s="3">
        <v>63</v>
      </c>
      <c r="K193" s="3">
        <v>5</v>
      </c>
      <c r="L193" s="3">
        <v>2</v>
      </c>
      <c r="M193" s="3">
        <v>1</v>
      </c>
      <c r="N193" s="3">
        <v>2</v>
      </c>
      <c r="O193" s="3">
        <v>0</v>
      </c>
      <c r="P193" s="3">
        <v>0.0096</v>
      </c>
      <c r="Q193" s="9">
        <v>13.9</v>
      </c>
      <c r="R193" s="9">
        <v>0</v>
      </c>
      <c r="S193" s="7">
        <v>0</v>
      </c>
      <c r="T193" s="9">
        <v>9.4</v>
      </c>
      <c r="U193" s="9">
        <v>0</v>
      </c>
      <c r="V193" s="9">
        <v>0</v>
      </c>
      <c r="W193" s="9">
        <v>5.9</v>
      </c>
      <c r="X193" s="9">
        <v>0</v>
      </c>
      <c r="Y193" s="9">
        <v>1.1</v>
      </c>
      <c r="Z193" s="9">
        <v>0</v>
      </c>
      <c r="AA193" s="7">
        <v>0</v>
      </c>
      <c r="AB193" s="7">
        <f t="shared" si="52"/>
        <v>0</v>
      </c>
      <c r="AC193" s="9">
        <v>13.1</v>
      </c>
      <c r="AD193" s="9">
        <v>0</v>
      </c>
      <c r="AE193" s="9">
        <v>9.4</v>
      </c>
      <c r="AF193" s="9">
        <v>0</v>
      </c>
      <c r="AG193" s="9">
        <v>0</v>
      </c>
      <c r="AH193" s="9">
        <v>0</v>
      </c>
      <c r="AI193" s="9">
        <v>4.1</v>
      </c>
      <c r="AJ193" s="9">
        <v>29.2</v>
      </c>
      <c r="AK193" s="9">
        <v>15.3</v>
      </c>
      <c r="AL193" s="9">
        <v>28.1</v>
      </c>
      <c r="AM193" s="9">
        <v>29.2</v>
      </c>
      <c r="AN193" s="9">
        <v>15.3</v>
      </c>
      <c r="AO193" s="9">
        <v>15.3</v>
      </c>
      <c r="AP193" s="9"/>
      <c r="AQ193" s="71">
        <f t="shared" si="53"/>
        <v>0.13344</v>
      </c>
      <c r="AR193" s="71">
        <f t="shared" si="54"/>
        <v>0</v>
      </c>
      <c r="AS193" s="71">
        <f t="shared" si="55"/>
        <v>0</v>
      </c>
      <c r="AT193" s="71">
        <f t="shared" si="56"/>
        <v>0.09024</v>
      </c>
      <c r="AU193" s="71">
        <f t="shared" si="57"/>
        <v>0</v>
      </c>
      <c r="AV193" s="71">
        <f t="shared" si="58"/>
        <v>0</v>
      </c>
      <c r="AW193" s="71">
        <f t="shared" si="59"/>
        <v>0.056639999999999996</v>
      </c>
      <c r="AX193" s="71">
        <f t="shared" si="60"/>
        <v>0</v>
      </c>
      <c r="AY193" s="71">
        <f t="shared" si="61"/>
        <v>0.01056</v>
      </c>
      <c r="AZ193" s="71">
        <f t="shared" si="62"/>
        <v>0</v>
      </c>
      <c r="BA193" s="71">
        <f t="shared" si="63"/>
        <v>0</v>
      </c>
      <c r="BB193" s="71">
        <f t="shared" si="64"/>
        <v>0</v>
      </c>
      <c r="BC193" s="71">
        <f t="shared" si="65"/>
        <v>0.12575999999999998</v>
      </c>
      <c r="BD193" s="71">
        <f t="shared" si="66"/>
        <v>0</v>
      </c>
      <c r="BE193" s="71">
        <f t="shared" si="67"/>
        <v>0.09024</v>
      </c>
      <c r="BF193" s="71">
        <f t="shared" si="68"/>
        <v>0</v>
      </c>
      <c r="BG193" s="71">
        <f t="shared" si="69"/>
        <v>0</v>
      </c>
      <c r="BH193" s="71">
        <f t="shared" si="70"/>
        <v>0</v>
      </c>
      <c r="BI193" s="71">
        <f t="shared" si="71"/>
        <v>0.03935999999999999</v>
      </c>
      <c r="BJ193" s="71">
        <f t="shared" si="72"/>
        <v>0.28031999999999996</v>
      </c>
      <c r="BK193" s="71">
        <f t="shared" si="73"/>
        <v>0.14687999999999998</v>
      </c>
      <c r="BL193" s="71">
        <f t="shared" si="74"/>
        <v>0.26976</v>
      </c>
      <c r="BM193" s="71">
        <f t="shared" si="75"/>
        <v>0.28031999999999996</v>
      </c>
      <c r="BN193" s="71">
        <f t="shared" si="76"/>
        <v>0.14687999999999998</v>
      </c>
      <c r="BO193" s="71">
        <f t="shared" si="77"/>
        <v>0.14687999999999998</v>
      </c>
    </row>
    <row r="194" spans="1:67" ht="12">
      <c r="A194" s="3">
        <v>21024</v>
      </c>
      <c r="B194" s="3">
        <v>9</v>
      </c>
      <c r="C194" s="3">
        <v>0</v>
      </c>
      <c r="D194" s="3">
        <v>1</v>
      </c>
      <c r="E194" s="3">
        <v>1</v>
      </c>
      <c r="F194" s="3">
        <v>0</v>
      </c>
      <c r="G194" s="3">
        <v>2</v>
      </c>
      <c r="H194" s="3">
        <v>40</v>
      </c>
      <c r="I194" s="3" t="s">
        <v>695</v>
      </c>
      <c r="J194" s="3">
        <v>83</v>
      </c>
      <c r="K194" s="3">
        <v>1</v>
      </c>
      <c r="L194" s="3">
        <v>1</v>
      </c>
      <c r="M194" s="3">
        <v>2</v>
      </c>
      <c r="N194" s="3">
        <v>1</v>
      </c>
      <c r="O194" s="3">
        <v>0</v>
      </c>
      <c r="P194" s="3">
        <v>0.028115</v>
      </c>
      <c r="Q194" s="9">
        <v>528.1</v>
      </c>
      <c r="R194" s="9">
        <v>73.5</v>
      </c>
      <c r="S194" s="7">
        <v>1</v>
      </c>
      <c r="T194" s="9">
        <v>102.7</v>
      </c>
      <c r="U194" s="9">
        <v>36.3</v>
      </c>
      <c r="V194" s="9">
        <v>0</v>
      </c>
      <c r="W194" s="9">
        <v>77.3</v>
      </c>
      <c r="X194" s="9">
        <v>4.8</v>
      </c>
      <c r="Y194" s="9">
        <v>32.1</v>
      </c>
      <c r="Z194" s="9">
        <v>38.8</v>
      </c>
      <c r="AA194" s="7">
        <v>1</v>
      </c>
      <c r="AB194" s="7">
        <f t="shared" si="52"/>
        <v>1</v>
      </c>
      <c r="AC194" s="9">
        <v>70.7</v>
      </c>
      <c r="AD194" s="9">
        <v>0</v>
      </c>
      <c r="AE194" s="9">
        <v>92</v>
      </c>
      <c r="AF194" s="9">
        <v>10.6</v>
      </c>
      <c r="AG194" s="9">
        <v>0</v>
      </c>
      <c r="AH194" s="9">
        <v>36.1</v>
      </c>
      <c r="AI194" s="9">
        <v>77.3</v>
      </c>
      <c r="AJ194" s="9">
        <v>822.7</v>
      </c>
      <c r="AK194" s="9">
        <v>333.4</v>
      </c>
      <c r="AL194" s="9">
        <v>829.4</v>
      </c>
      <c r="AM194" s="9">
        <v>861.5</v>
      </c>
      <c r="AN194" s="9">
        <v>294.6</v>
      </c>
      <c r="AO194" s="9">
        <v>294.6</v>
      </c>
      <c r="AP194" s="9"/>
      <c r="AQ194" s="71">
        <f t="shared" si="53"/>
        <v>14.8475315</v>
      </c>
      <c r="AR194" s="71">
        <f t="shared" si="54"/>
        <v>2.0664525</v>
      </c>
      <c r="AS194" s="71">
        <f t="shared" si="55"/>
        <v>0.028115</v>
      </c>
      <c r="AT194" s="71">
        <f t="shared" si="56"/>
        <v>2.8874105</v>
      </c>
      <c r="AU194" s="71">
        <f t="shared" si="57"/>
        <v>1.0205745</v>
      </c>
      <c r="AV194" s="71">
        <f t="shared" si="58"/>
        <v>0</v>
      </c>
      <c r="AW194" s="71">
        <f t="shared" si="59"/>
        <v>2.1732895</v>
      </c>
      <c r="AX194" s="71">
        <f t="shared" si="60"/>
        <v>0.134952</v>
      </c>
      <c r="AY194" s="71">
        <f t="shared" si="61"/>
        <v>0.9024915000000001</v>
      </c>
      <c r="AZ194" s="71">
        <f t="shared" si="62"/>
        <v>1.090862</v>
      </c>
      <c r="BA194" s="71">
        <f t="shared" si="63"/>
        <v>0.028115</v>
      </c>
      <c r="BB194" s="71">
        <f t="shared" si="64"/>
        <v>0.028115</v>
      </c>
      <c r="BC194" s="71">
        <f t="shared" si="65"/>
        <v>1.9877305</v>
      </c>
      <c r="BD194" s="71">
        <f t="shared" si="66"/>
        <v>0</v>
      </c>
      <c r="BE194" s="71">
        <f t="shared" si="67"/>
        <v>2.58658</v>
      </c>
      <c r="BF194" s="71">
        <f t="shared" si="68"/>
        <v>0.298019</v>
      </c>
      <c r="BG194" s="71">
        <f t="shared" si="69"/>
        <v>0</v>
      </c>
      <c r="BH194" s="71">
        <f t="shared" si="70"/>
        <v>1.0149515</v>
      </c>
      <c r="BI194" s="71">
        <f t="shared" si="71"/>
        <v>2.1732895</v>
      </c>
      <c r="BJ194" s="71">
        <f t="shared" si="72"/>
        <v>23.1302105</v>
      </c>
      <c r="BK194" s="71">
        <f t="shared" si="73"/>
        <v>9.373541</v>
      </c>
      <c r="BL194" s="71">
        <f t="shared" si="74"/>
        <v>23.318581000000002</v>
      </c>
      <c r="BM194" s="71">
        <f t="shared" si="75"/>
        <v>24.221072500000002</v>
      </c>
      <c r="BN194" s="71">
        <f t="shared" si="76"/>
        <v>8.282679000000002</v>
      </c>
      <c r="BO194" s="71">
        <f t="shared" si="77"/>
        <v>8.282679000000002</v>
      </c>
    </row>
    <row r="195" spans="1:67" ht="12">
      <c r="A195" s="3">
        <v>21025</v>
      </c>
      <c r="B195" s="3">
        <v>9</v>
      </c>
      <c r="C195" s="3">
        <v>0</v>
      </c>
      <c r="D195" s="3">
        <v>1</v>
      </c>
      <c r="E195" s="3">
        <v>1</v>
      </c>
      <c r="F195" s="3">
        <v>0</v>
      </c>
      <c r="G195" s="3">
        <v>3</v>
      </c>
      <c r="H195" s="3">
        <v>40</v>
      </c>
      <c r="I195" s="3" t="s">
        <v>695</v>
      </c>
      <c r="J195" s="3">
        <v>83</v>
      </c>
      <c r="K195" s="3">
        <v>1</v>
      </c>
      <c r="L195" s="3">
        <v>2</v>
      </c>
      <c r="M195" s="3">
        <v>1</v>
      </c>
      <c r="N195" s="3">
        <v>2</v>
      </c>
      <c r="O195" s="3">
        <v>0</v>
      </c>
      <c r="P195" s="3">
        <v>0.003814</v>
      </c>
      <c r="Q195" s="9">
        <v>445.7</v>
      </c>
      <c r="R195" s="9">
        <v>29.3</v>
      </c>
      <c r="S195" s="7">
        <v>1</v>
      </c>
      <c r="T195" s="9">
        <v>125.1</v>
      </c>
      <c r="U195" s="9">
        <v>63.4</v>
      </c>
      <c r="V195" s="9">
        <v>0</v>
      </c>
      <c r="W195" s="9">
        <v>53.5</v>
      </c>
      <c r="X195" s="9">
        <v>4.7</v>
      </c>
      <c r="Y195" s="9">
        <v>158.8</v>
      </c>
      <c r="Z195" s="9">
        <v>73.4</v>
      </c>
      <c r="AA195" s="7">
        <v>1</v>
      </c>
      <c r="AB195" s="7">
        <f t="shared" si="52"/>
        <v>1</v>
      </c>
      <c r="AC195" s="9">
        <v>1.4</v>
      </c>
      <c r="AD195" s="9">
        <v>0</v>
      </c>
      <c r="AE195" s="9">
        <v>111.3</v>
      </c>
      <c r="AF195" s="9">
        <v>12.8</v>
      </c>
      <c r="AG195" s="9">
        <v>0</v>
      </c>
      <c r="AH195" s="9">
        <v>58.1</v>
      </c>
      <c r="AI195" s="9">
        <v>10.6</v>
      </c>
      <c r="AJ195" s="9">
        <v>729.2</v>
      </c>
      <c r="AK195" s="9">
        <v>357</v>
      </c>
      <c r="AL195" s="9">
        <v>643.9</v>
      </c>
      <c r="AM195" s="9">
        <v>802.7</v>
      </c>
      <c r="AN195" s="9">
        <v>276</v>
      </c>
      <c r="AO195" s="9">
        <v>283.5</v>
      </c>
      <c r="AP195" s="9"/>
      <c r="AQ195" s="71">
        <f t="shared" si="53"/>
        <v>1.6998998</v>
      </c>
      <c r="AR195" s="71">
        <f t="shared" si="54"/>
        <v>0.11175020000000001</v>
      </c>
      <c r="AS195" s="71">
        <f t="shared" si="55"/>
        <v>0.003814</v>
      </c>
      <c r="AT195" s="71">
        <f t="shared" si="56"/>
        <v>0.4771314</v>
      </c>
      <c r="AU195" s="71">
        <f t="shared" si="57"/>
        <v>0.2418076</v>
      </c>
      <c r="AV195" s="71">
        <f t="shared" si="58"/>
        <v>0</v>
      </c>
      <c r="AW195" s="71">
        <f t="shared" si="59"/>
        <v>0.204049</v>
      </c>
      <c r="AX195" s="71">
        <f t="shared" si="60"/>
        <v>0.017925800000000002</v>
      </c>
      <c r="AY195" s="71">
        <f t="shared" si="61"/>
        <v>0.6056632000000001</v>
      </c>
      <c r="AZ195" s="71">
        <f t="shared" si="62"/>
        <v>0.2799476</v>
      </c>
      <c r="BA195" s="71">
        <f t="shared" si="63"/>
        <v>0.003814</v>
      </c>
      <c r="BB195" s="71">
        <f t="shared" si="64"/>
        <v>0.003814</v>
      </c>
      <c r="BC195" s="71">
        <f t="shared" si="65"/>
        <v>0.0053396</v>
      </c>
      <c r="BD195" s="71">
        <f t="shared" si="66"/>
        <v>0</v>
      </c>
      <c r="BE195" s="71">
        <f t="shared" si="67"/>
        <v>0.4244982</v>
      </c>
      <c r="BF195" s="71">
        <f t="shared" si="68"/>
        <v>0.04881920000000001</v>
      </c>
      <c r="BG195" s="71">
        <f t="shared" si="69"/>
        <v>0</v>
      </c>
      <c r="BH195" s="71">
        <f t="shared" si="70"/>
        <v>0.22159340000000002</v>
      </c>
      <c r="BI195" s="71">
        <f t="shared" si="71"/>
        <v>0.0404284</v>
      </c>
      <c r="BJ195" s="71">
        <f t="shared" si="72"/>
        <v>2.7811688</v>
      </c>
      <c r="BK195" s="71">
        <f t="shared" si="73"/>
        <v>1.361598</v>
      </c>
      <c r="BL195" s="71">
        <f t="shared" si="74"/>
        <v>2.4558346</v>
      </c>
      <c r="BM195" s="71">
        <f t="shared" si="75"/>
        <v>3.0614978</v>
      </c>
      <c r="BN195" s="71">
        <f t="shared" si="76"/>
        <v>1.052664</v>
      </c>
      <c r="BO195" s="71">
        <f t="shared" si="77"/>
        <v>1.081269</v>
      </c>
    </row>
    <row r="196" spans="1:67" ht="12">
      <c r="A196" s="3">
        <v>31001</v>
      </c>
      <c r="B196" s="3">
        <v>9</v>
      </c>
      <c r="C196" s="3">
        <v>0</v>
      </c>
      <c r="D196" s="3">
        <v>1</v>
      </c>
      <c r="E196" s="3">
        <v>1</v>
      </c>
      <c r="F196" s="3">
        <v>0</v>
      </c>
      <c r="G196" s="3">
        <v>2</v>
      </c>
      <c r="H196" s="3">
        <v>40</v>
      </c>
      <c r="I196" s="3" t="s">
        <v>695</v>
      </c>
      <c r="J196" s="3">
        <v>83</v>
      </c>
      <c r="K196" s="3">
        <v>3</v>
      </c>
      <c r="L196" s="3">
        <v>2</v>
      </c>
      <c r="M196" s="3">
        <v>1</v>
      </c>
      <c r="N196" s="3">
        <v>2</v>
      </c>
      <c r="O196" s="3">
        <v>0</v>
      </c>
      <c r="P196" s="3">
        <v>0.017312</v>
      </c>
      <c r="Q196" s="9">
        <v>56.5</v>
      </c>
      <c r="R196" s="9">
        <v>0</v>
      </c>
      <c r="S196" s="7">
        <v>0</v>
      </c>
      <c r="T196" s="9">
        <v>15.9</v>
      </c>
      <c r="U196" s="9">
        <v>12.8</v>
      </c>
      <c r="V196" s="9">
        <v>0</v>
      </c>
      <c r="W196" s="9">
        <v>10.4</v>
      </c>
      <c r="X196" s="9">
        <v>3.5</v>
      </c>
      <c r="Y196" s="9">
        <v>14.3</v>
      </c>
      <c r="Z196" s="9">
        <v>181.9</v>
      </c>
      <c r="AA196" s="7">
        <v>1</v>
      </c>
      <c r="AB196" s="7">
        <f t="shared" si="52"/>
        <v>1</v>
      </c>
      <c r="AC196" s="9">
        <v>0.1</v>
      </c>
      <c r="AD196" s="9">
        <v>0</v>
      </c>
      <c r="AE196" s="9">
        <v>11.9</v>
      </c>
      <c r="AF196" s="9">
        <v>3.9</v>
      </c>
      <c r="AG196" s="9">
        <v>0</v>
      </c>
      <c r="AH196" s="9">
        <v>12.8</v>
      </c>
      <c r="AI196" s="9">
        <v>1</v>
      </c>
      <c r="AJ196" s="9">
        <v>99.9</v>
      </c>
      <c r="AK196" s="9">
        <v>225.2</v>
      </c>
      <c r="AL196" s="9">
        <v>267.5</v>
      </c>
      <c r="AM196" s="9">
        <v>281.7</v>
      </c>
      <c r="AN196" s="9">
        <v>42.6</v>
      </c>
      <c r="AO196" s="9">
        <v>43.4</v>
      </c>
      <c r="AP196" s="9"/>
      <c r="AQ196" s="71">
        <f t="shared" si="53"/>
        <v>0.9781280000000001</v>
      </c>
      <c r="AR196" s="71">
        <f t="shared" si="54"/>
        <v>0</v>
      </c>
      <c r="AS196" s="71">
        <f t="shared" si="55"/>
        <v>0</v>
      </c>
      <c r="AT196" s="71">
        <f t="shared" si="56"/>
        <v>0.2752608</v>
      </c>
      <c r="AU196" s="71">
        <f t="shared" si="57"/>
        <v>0.22159360000000003</v>
      </c>
      <c r="AV196" s="71">
        <f t="shared" si="58"/>
        <v>0</v>
      </c>
      <c r="AW196" s="71">
        <f t="shared" si="59"/>
        <v>0.1800448</v>
      </c>
      <c r="AX196" s="71">
        <f t="shared" si="60"/>
        <v>0.06059200000000001</v>
      </c>
      <c r="AY196" s="71">
        <f t="shared" si="61"/>
        <v>0.24756160000000002</v>
      </c>
      <c r="AZ196" s="71">
        <f t="shared" si="62"/>
        <v>3.1490528</v>
      </c>
      <c r="BA196" s="71">
        <f t="shared" si="63"/>
        <v>0.017312</v>
      </c>
      <c r="BB196" s="71">
        <f t="shared" si="64"/>
        <v>0.017312</v>
      </c>
      <c r="BC196" s="71">
        <f t="shared" si="65"/>
        <v>0.0017312000000000002</v>
      </c>
      <c r="BD196" s="71">
        <f t="shared" si="66"/>
        <v>0</v>
      </c>
      <c r="BE196" s="71">
        <f t="shared" si="67"/>
        <v>0.20601280000000002</v>
      </c>
      <c r="BF196" s="71">
        <f t="shared" si="68"/>
        <v>0.0675168</v>
      </c>
      <c r="BG196" s="71">
        <f t="shared" si="69"/>
        <v>0</v>
      </c>
      <c r="BH196" s="71">
        <f t="shared" si="70"/>
        <v>0.22159360000000003</v>
      </c>
      <c r="BI196" s="71">
        <f t="shared" si="71"/>
        <v>0.017312</v>
      </c>
      <c r="BJ196" s="71">
        <f t="shared" si="72"/>
        <v>1.7294688000000003</v>
      </c>
      <c r="BK196" s="71">
        <f t="shared" si="73"/>
        <v>3.8986624</v>
      </c>
      <c r="BL196" s="71">
        <f t="shared" si="74"/>
        <v>4.63096</v>
      </c>
      <c r="BM196" s="71">
        <f t="shared" si="75"/>
        <v>4.8767904</v>
      </c>
      <c r="BN196" s="71">
        <f t="shared" si="76"/>
        <v>0.7374912</v>
      </c>
      <c r="BO196" s="71">
        <f t="shared" si="77"/>
        <v>0.7513408</v>
      </c>
    </row>
    <row r="197" spans="1:67" ht="12">
      <c r="A197" s="3">
        <v>31002</v>
      </c>
      <c r="B197" s="3">
        <v>9</v>
      </c>
      <c r="C197" s="3">
        <v>0</v>
      </c>
      <c r="D197" s="3">
        <v>1</v>
      </c>
      <c r="E197" s="3">
        <v>1</v>
      </c>
      <c r="F197" s="3">
        <v>0</v>
      </c>
      <c r="G197" s="3">
        <v>2</v>
      </c>
      <c r="H197" s="3">
        <v>40</v>
      </c>
      <c r="I197" s="3" t="s">
        <v>695</v>
      </c>
      <c r="J197" s="3">
        <v>83</v>
      </c>
      <c r="K197" s="3">
        <v>3</v>
      </c>
      <c r="L197" s="3">
        <v>2</v>
      </c>
      <c r="M197" s="3">
        <v>1</v>
      </c>
      <c r="N197" s="3">
        <v>2</v>
      </c>
      <c r="O197" s="3">
        <v>0</v>
      </c>
      <c r="P197" s="3">
        <v>0.017312</v>
      </c>
      <c r="Q197" s="9">
        <v>1.3</v>
      </c>
      <c r="R197" s="9">
        <v>0</v>
      </c>
      <c r="S197" s="7">
        <v>0</v>
      </c>
      <c r="T197" s="9">
        <v>26.2</v>
      </c>
      <c r="U197" s="9">
        <v>49</v>
      </c>
      <c r="V197" s="9">
        <v>0</v>
      </c>
      <c r="W197" s="9">
        <v>9.3</v>
      </c>
      <c r="X197" s="9">
        <v>6.9</v>
      </c>
      <c r="Y197" s="9">
        <v>36</v>
      </c>
      <c r="Z197" s="9">
        <v>177.8</v>
      </c>
      <c r="AA197" s="7">
        <v>1</v>
      </c>
      <c r="AB197" s="7">
        <f t="shared" si="52"/>
        <v>1</v>
      </c>
      <c r="AC197" s="9">
        <v>0</v>
      </c>
      <c r="AD197" s="9">
        <v>0</v>
      </c>
      <c r="AE197" s="9">
        <v>18.1</v>
      </c>
      <c r="AF197" s="9">
        <v>8.1</v>
      </c>
      <c r="AG197" s="9">
        <v>0</v>
      </c>
      <c r="AH197" s="9">
        <v>47.9</v>
      </c>
      <c r="AI197" s="9">
        <v>0.8</v>
      </c>
      <c r="AJ197" s="9">
        <v>94.2</v>
      </c>
      <c r="AK197" s="9">
        <v>270.7</v>
      </c>
      <c r="AL197" s="9">
        <v>236</v>
      </c>
      <c r="AM197" s="9">
        <v>272</v>
      </c>
      <c r="AN197" s="9">
        <v>91.4</v>
      </c>
      <c r="AO197" s="9">
        <v>92.9</v>
      </c>
      <c r="AP197" s="9"/>
      <c r="AQ197" s="71">
        <f t="shared" si="53"/>
        <v>0.0225056</v>
      </c>
      <c r="AR197" s="71">
        <f t="shared" si="54"/>
        <v>0</v>
      </c>
      <c r="AS197" s="71">
        <f t="shared" si="55"/>
        <v>0</v>
      </c>
      <c r="AT197" s="71">
        <f t="shared" si="56"/>
        <v>0.4535744</v>
      </c>
      <c r="AU197" s="71">
        <f t="shared" si="57"/>
        <v>0.848288</v>
      </c>
      <c r="AV197" s="71">
        <f t="shared" si="58"/>
        <v>0</v>
      </c>
      <c r="AW197" s="71">
        <f t="shared" si="59"/>
        <v>0.16100160000000002</v>
      </c>
      <c r="AX197" s="71">
        <f t="shared" si="60"/>
        <v>0.11945280000000001</v>
      </c>
      <c r="AY197" s="71">
        <f t="shared" si="61"/>
        <v>0.623232</v>
      </c>
      <c r="AZ197" s="71">
        <f t="shared" si="62"/>
        <v>3.0780736</v>
      </c>
      <c r="BA197" s="71">
        <f t="shared" si="63"/>
        <v>0.017312</v>
      </c>
      <c r="BB197" s="71">
        <f t="shared" si="64"/>
        <v>0.017312</v>
      </c>
      <c r="BC197" s="71">
        <f t="shared" si="65"/>
        <v>0</v>
      </c>
      <c r="BD197" s="71">
        <f t="shared" si="66"/>
        <v>0</v>
      </c>
      <c r="BE197" s="71">
        <f t="shared" si="67"/>
        <v>0.31334720000000005</v>
      </c>
      <c r="BF197" s="71">
        <f t="shared" si="68"/>
        <v>0.1402272</v>
      </c>
      <c r="BG197" s="71">
        <f t="shared" si="69"/>
        <v>0</v>
      </c>
      <c r="BH197" s="71">
        <f t="shared" si="70"/>
        <v>0.8292448</v>
      </c>
      <c r="BI197" s="71">
        <f t="shared" si="71"/>
        <v>0.013849600000000002</v>
      </c>
      <c r="BJ197" s="71">
        <f t="shared" si="72"/>
        <v>1.6307904000000002</v>
      </c>
      <c r="BK197" s="71">
        <f t="shared" si="73"/>
        <v>4.6863584000000005</v>
      </c>
      <c r="BL197" s="71">
        <f t="shared" si="74"/>
        <v>4.085632</v>
      </c>
      <c r="BM197" s="71">
        <f t="shared" si="75"/>
        <v>4.708864</v>
      </c>
      <c r="BN197" s="71">
        <f t="shared" si="76"/>
        <v>1.5823168</v>
      </c>
      <c r="BO197" s="71">
        <f t="shared" si="77"/>
        <v>1.6082848000000003</v>
      </c>
    </row>
    <row r="198" spans="1:67" ht="12">
      <c r="A198" s="3">
        <v>31003</v>
      </c>
      <c r="B198" s="3">
        <v>9</v>
      </c>
      <c r="C198" s="3">
        <v>0</v>
      </c>
      <c r="D198" s="3">
        <v>1</v>
      </c>
      <c r="E198" s="3">
        <v>2</v>
      </c>
      <c r="F198" s="3">
        <v>1</v>
      </c>
      <c r="G198" s="3">
        <v>3</v>
      </c>
      <c r="H198" s="3">
        <v>91</v>
      </c>
      <c r="I198" s="3" t="s">
        <v>297</v>
      </c>
      <c r="J198" s="3">
        <v>98</v>
      </c>
      <c r="K198" s="3">
        <v>5</v>
      </c>
      <c r="L198" s="3">
        <v>2</v>
      </c>
      <c r="M198" s="3">
        <v>1</v>
      </c>
      <c r="N198" s="3">
        <v>2</v>
      </c>
      <c r="O198" s="3">
        <v>0</v>
      </c>
      <c r="P198" s="3">
        <v>0.003758</v>
      </c>
      <c r="Q198" s="9">
        <v>1.3</v>
      </c>
      <c r="R198" s="9">
        <v>0</v>
      </c>
      <c r="S198" s="7">
        <v>0</v>
      </c>
      <c r="T198" s="9">
        <v>14.8</v>
      </c>
      <c r="U198" s="9">
        <v>2.1</v>
      </c>
      <c r="V198" s="9">
        <v>0</v>
      </c>
      <c r="W198" s="9">
        <v>16.9</v>
      </c>
      <c r="X198" s="9">
        <v>3.1</v>
      </c>
      <c r="Y198" s="9">
        <v>0.1</v>
      </c>
      <c r="Z198" s="9">
        <v>0</v>
      </c>
      <c r="AA198" s="7">
        <v>0</v>
      </c>
      <c r="AB198" s="7">
        <f t="shared" si="52"/>
        <v>0</v>
      </c>
      <c r="AC198" s="9">
        <v>1.3</v>
      </c>
      <c r="AD198" s="9">
        <v>0</v>
      </c>
      <c r="AE198" s="9">
        <v>12</v>
      </c>
      <c r="AF198" s="9">
        <v>2.7</v>
      </c>
      <c r="AG198" s="9">
        <v>0</v>
      </c>
      <c r="AH198" s="9">
        <v>1.4</v>
      </c>
      <c r="AI198" s="9">
        <v>1.7</v>
      </c>
      <c r="AJ198" s="9">
        <v>38.3</v>
      </c>
      <c r="AK198" s="9">
        <v>36.9</v>
      </c>
      <c r="AL198" s="9">
        <v>38.1</v>
      </c>
      <c r="AM198" s="9">
        <v>38.2</v>
      </c>
      <c r="AN198" s="9">
        <v>36.9</v>
      </c>
      <c r="AO198" s="9">
        <v>37</v>
      </c>
      <c r="AP198" s="9"/>
      <c r="AQ198" s="71">
        <f t="shared" si="53"/>
        <v>0.0048854</v>
      </c>
      <c r="AR198" s="71">
        <f t="shared" si="54"/>
        <v>0</v>
      </c>
      <c r="AS198" s="71">
        <f t="shared" si="55"/>
        <v>0</v>
      </c>
      <c r="AT198" s="71">
        <f t="shared" si="56"/>
        <v>0.055618400000000005</v>
      </c>
      <c r="AU198" s="71">
        <f t="shared" si="57"/>
        <v>0.007891800000000001</v>
      </c>
      <c r="AV198" s="71">
        <f t="shared" si="58"/>
        <v>0</v>
      </c>
      <c r="AW198" s="71">
        <f t="shared" si="59"/>
        <v>0.06351019999999999</v>
      </c>
      <c r="AX198" s="71">
        <f t="shared" si="60"/>
        <v>0.0116498</v>
      </c>
      <c r="AY198" s="71">
        <f t="shared" si="61"/>
        <v>0.00037580000000000003</v>
      </c>
      <c r="AZ198" s="71">
        <f t="shared" si="62"/>
        <v>0</v>
      </c>
      <c r="BA198" s="71">
        <f t="shared" si="63"/>
        <v>0</v>
      </c>
      <c r="BB198" s="71">
        <f t="shared" si="64"/>
        <v>0</v>
      </c>
      <c r="BC198" s="71">
        <f t="shared" si="65"/>
        <v>0.0048854</v>
      </c>
      <c r="BD198" s="71">
        <f t="shared" si="66"/>
        <v>0</v>
      </c>
      <c r="BE198" s="71">
        <f t="shared" si="67"/>
        <v>0.045096</v>
      </c>
      <c r="BF198" s="71">
        <f t="shared" si="68"/>
        <v>0.0101466</v>
      </c>
      <c r="BG198" s="71">
        <f t="shared" si="69"/>
        <v>0</v>
      </c>
      <c r="BH198" s="71">
        <f t="shared" si="70"/>
        <v>0.0052612</v>
      </c>
      <c r="BI198" s="71">
        <f t="shared" si="71"/>
        <v>0.0063886</v>
      </c>
      <c r="BJ198" s="71">
        <f t="shared" si="72"/>
        <v>0.1439314</v>
      </c>
      <c r="BK198" s="71">
        <f t="shared" si="73"/>
        <v>0.1386702</v>
      </c>
      <c r="BL198" s="71">
        <f t="shared" si="74"/>
        <v>0.1431798</v>
      </c>
      <c r="BM198" s="71">
        <f t="shared" si="75"/>
        <v>0.1435556</v>
      </c>
      <c r="BN198" s="71">
        <f t="shared" si="76"/>
        <v>0.1386702</v>
      </c>
      <c r="BO198" s="71">
        <f t="shared" si="77"/>
        <v>0.139046</v>
      </c>
    </row>
    <row r="199" spans="1:67" ht="12">
      <c r="A199" s="3">
        <v>31004</v>
      </c>
      <c r="B199" s="3">
        <v>9</v>
      </c>
      <c r="C199" s="3">
        <v>0</v>
      </c>
      <c r="D199" s="3">
        <v>1</v>
      </c>
      <c r="E199" s="3">
        <v>1</v>
      </c>
      <c r="F199" s="3">
        <v>0</v>
      </c>
      <c r="G199" s="3">
        <v>3</v>
      </c>
      <c r="H199" s="3">
        <v>46</v>
      </c>
      <c r="I199" s="3" t="s">
        <v>301</v>
      </c>
      <c r="J199" s="3">
        <v>82</v>
      </c>
      <c r="K199" s="3">
        <v>3</v>
      </c>
      <c r="L199" s="3">
        <v>2</v>
      </c>
      <c r="M199" s="3">
        <v>1</v>
      </c>
      <c r="N199" s="3">
        <v>2</v>
      </c>
      <c r="O199" s="3">
        <v>0</v>
      </c>
      <c r="P199" s="3">
        <v>0.003758</v>
      </c>
      <c r="Q199" s="9">
        <v>0</v>
      </c>
      <c r="R199" s="9">
        <v>39.9</v>
      </c>
      <c r="S199" s="7">
        <v>1</v>
      </c>
      <c r="T199" s="9">
        <v>59.7</v>
      </c>
      <c r="U199" s="9">
        <v>38.2</v>
      </c>
      <c r="V199" s="9">
        <v>0</v>
      </c>
      <c r="W199" s="9">
        <v>25.2</v>
      </c>
      <c r="X199" s="9">
        <v>3.7</v>
      </c>
      <c r="Y199" s="9">
        <v>93.3</v>
      </c>
      <c r="Z199" s="9">
        <v>227.5</v>
      </c>
      <c r="AA199" s="7">
        <v>1</v>
      </c>
      <c r="AB199" s="7">
        <f t="shared" si="52"/>
        <v>1</v>
      </c>
      <c r="AC199" s="9">
        <v>0</v>
      </c>
      <c r="AD199" s="9">
        <v>0</v>
      </c>
      <c r="AE199" s="9">
        <v>40</v>
      </c>
      <c r="AF199" s="9">
        <v>15.7</v>
      </c>
      <c r="AG199" s="9">
        <v>3.5</v>
      </c>
      <c r="AH199" s="9">
        <v>37.7</v>
      </c>
      <c r="AI199" s="9">
        <v>2.3</v>
      </c>
      <c r="AJ199" s="9">
        <v>167.6</v>
      </c>
      <c r="AK199" s="9">
        <v>395.2</v>
      </c>
      <c r="AL199" s="9">
        <v>301.8</v>
      </c>
      <c r="AM199" s="9">
        <v>395.2</v>
      </c>
      <c r="AN199" s="9">
        <v>166.7</v>
      </c>
      <c r="AO199" s="9">
        <v>167.6</v>
      </c>
      <c r="AP199" s="9"/>
      <c r="AQ199" s="71">
        <f t="shared" si="53"/>
        <v>0</v>
      </c>
      <c r="AR199" s="71">
        <f t="shared" si="54"/>
        <v>0.1499442</v>
      </c>
      <c r="AS199" s="71">
        <f t="shared" si="55"/>
        <v>0.003758</v>
      </c>
      <c r="AT199" s="71">
        <f t="shared" si="56"/>
        <v>0.2243526</v>
      </c>
      <c r="AU199" s="71">
        <f t="shared" si="57"/>
        <v>0.1435556</v>
      </c>
      <c r="AV199" s="71">
        <f t="shared" si="58"/>
        <v>0</v>
      </c>
      <c r="AW199" s="71">
        <f t="shared" si="59"/>
        <v>0.0947016</v>
      </c>
      <c r="AX199" s="71">
        <f t="shared" si="60"/>
        <v>0.013904600000000001</v>
      </c>
      <c r="AY199" s="71">
        <f t="shared" si="61"/>
        <v>0.35062139999999997</v>
      </c>
      <c r="AZ199" s="71">
        <f t="shared" si="62"/>
        <v>0.8549450000000001</v>
      </c>
      <c r="BA199" s="71">
        <f t="shared" si="63"/>
        <v>0.003758</v>
      </c>
      <c r="BB199" s="71">
        <f t="shared" si="64"/>
        <v>0.003758</v>
      </c>
      <c r="BC199" s="71">
        <f t="shared" si="65"/>
        <v>0</v>
      </c>
      <c r="BD199" s="71">
        <f t="shared" si="66"/>
        <v>0</v>
      </c>
      <c r="BE199" s="71">
        <f t="shared" si="67"/>
        <v>0.15032</v>
      </c>
      <c r="BF199" s="71">
        <f t="shared" si="68"/>
        <v>0.0590006</v>
      </c>
      <c r="BG199" s="71">
        <f t="shared" si="69"/>
        <v>0.013153</v>
      </c>
      <c r="BH199" s="71">
        <f t="shared" si="70"/>
        <v>0.1416766</v>
      </c>
      <c r="BI199" s="71">
        <f t="shared" si="71"/>
        <v>0.008643399999999999</v>
      </c>
      <c r="BJ199" s="71">
        <f t="shared" si="72"/>
        <v>0.6298408</v>
      </c>
      <c r="BK199" s="71">
        <f t="shared" si="73"/>
        <v>1.4851616</v>
      </c>
      <c r="BL199" s="71">
        <f t="shared" si="74"/>
        <v>1.1341644</v>
      </c>
      <c r="BM199" s="71">
        <f t="shared" si="75"/>
        <v>1.4851616</v>
      </c>
      <c r="BN199" s="71">
        <f t="shared" si="76"/>
        <v>0.6264586</v>
      </c>
      <c r="BO199" s="71">
        <f t="shared" si="77"/>
        <v>0.6298408</v>
      </c>
    </row>
    <row r="200" spans="1:67" ht="12">
      <c r="A200" s="3">
        <v>31005</v>
      </c>
      <c r="B200" s="3">
        <v>9</v>
      </c>
      <c r="C200" s="3">
        <v>0</v>
      </c>
      <c r="D200" s="3">
        <v>1</v>
      </c>
      <c r="E200" s="3">
        <v>1</v>
      </c>
      <c r="F200" s="3">
        <v>0</v>
      </c>
      <c r="G200" s="3">
        <v>3</v>
      </c>
      <c r="H200" s="3">
        <v>74</v>
      </c>
      <c r="I200" s="3" t="s">
        <v>381</v>
      </c>
      <c r="J200" s="3">
        <v>62</v>
      </c>
      <c r="K200" s="3">
        <v>5</v>
      </c>
      <c r="L200" s="3">
        <v>2</v>
      </c>
      <c r="M200" s="3">
        <v>1</v>
      </c>
      <c r="N200" s="3">
        <v>2</v>
      </c>
      <c r="O200" s="3">
        <v>0</v>
      </c>
      <c r="P200" s="3">
        <v>0.003758</v>
      </c>
      <c r="Q200" s="9">
        <v>46.5</v>
      </c>
      <c r="R200" s="9">
        <v>94</v>
      </c>
      <c r="S200" s="7">
        <v>1</v>
      </c>
      <c r="T200" s="9">
        <v>59.9</v>
      </c>
      <c r="U200" s="9">
        <v>33.1</v>
      </c>
      <c r="V200" s="9">
        <v>39.2</v>
      </c>
      <c r="W200" s="9">
        <v>25.8</v>
      </c>
      <c r="X200" s="9">
        <v>8.9</v>
      </c>
      <c r="Y200" s="9">
        <v>66.5</v>
      </c>
      <c r="Z200" s="9">
        <v>259.4</v>
      </c>
      <c r="AA200" s="7">
        <v>1</v>
      </c>
      <c r="AB200" s="7">
        <f aca="true" t="shared" si="78" ref="AB200:AB224">D200*AA200</f>
        <v>1</v>
      </c>
      <c r="AC200" s="9">
        <v>9.3</v>
      </c>
      <c r="AD200" s="9">
        <v>0</v>
      </c>
      <c r="AE200" s="9">
        <v>47.1</v>
      </c>
      <c r="AF200" s="9">
        <v>9.4</v>
      </c>
      <c r="AG200" s="9">
        <v>0.5</v>
      </c>
      <c r="AH200" s="9">
        <v>30.8</v>
      </c>
      <c r="AI200" s="9">
        <v>11.7</v>
      </c>
      <c r="AJ200" s="9">
        <v>307.7</v>
      </c>
      <c r="AK200" s="9">
        <v>520.7</v>
      </c>
      <c r="AL200" s="9">
        <v>500.6</v>
      </c>
      <c r="AM200" s="9">
        <v>567.2</v>
      </c>
      <c r="AN200" s="9">
        <v>260.9</v>
      </c>
      <c r="AO200" s="9">
        <v>261.2</v>
      </c>
      <c r="AP200" s="9"/>
      <c r="AQ200" s="71">
        <f aca="true" t="shared" si="79" ref="AQ200:AQ224">$P200*Q200</f>
        <v>0.174747</v>
      </c>
      <c r="AR200" s="71">
        <f aca="true" t="shared" si="80" ref="AR200:AR224">$P200*R200</f>
        <v>0.353252</v>
      </c>
      <c r="AS200" s="71">
        <f aca="true" t="shared" si="81" ref="AS200:AS224">$P200*S200</f>
        <v>0.003758</v>
      </c>
      <c r="AT200" s="71">
        <f aca="true" t="shared" si="82" ref="AT200:AT224">$P200*T200</f>
        <v>0.2251042</v>
      </c>
      <c r="AU200" s="71">
        <f aca="true" t="shared" si="83" ref="AU200:AU224">$P200*U200</f>
        <v>0.12438980000000001</v>
      </c>
      <c r="AV200" s="71">
        <f aca="true" t="shared" si="84" ref="AV200:AV224">$P200*V200</f>
        <v>0.14731360000000002</v>
      </c>
      <c r="AW200" s="71">
        <f aca="true" t="shared" si="85" ref="AW200:AW224">$P200*W200</f>
        <v>0.0969564</v>
      </c>
      <c r="AX200" s="71">
        <f aca="true" t="shared" si="86" ref="AX200:AX224">$P200*X200</f>
        <v>0.0334462</v>
      </c>
      <c r="AY200" s="71">
        <f aca="true" t="shared" si="87" ref="AY200:AY224">$P200*Y200</f>
        <v>0.249907</v>
      </c>
      <c r="AZ200" s="71">
        <f aca="true" t="shared" si="88" ref="AZ200:AZ224">$P200*Z200</f>
        <v>0.9748252</v>
      </c>
      <c r="BA200" s="71">
        <f aca="true" t="shared" si="89" ref="BA200:BA224">$P200*AA200</f>
        <v>0.003758</v>
      </c>
      <c r="BB200" s="71">
        <f aca="true" t="shared" si="90" ref="BB200:BB224">$P200*AB200</f>
        <v>0.003758</v>
      </c>
      <c r="BC200" s="71">
        <f aca="true" t="shared" si="91" ref="BC200:BC224">$P200*AC200</f>
        <v>0.034949400000000005</v>
      </c>
      <c r="BD200" s="71">
        <f aca="true" t="shared" si="92" ref="BD200:BD224">$P200*AD200</f>
        <v>0</v>
      </c>
      <c r="BE200" s="71">
        <f aca="true" t="shared" si="93" ref="BE200:BE224">$P200*AE200</f>
        <v>0.17700180000000001</v>
      </c>
      <c r="BF200" s="71">
        <f aca="true" t="shared" si="94" ref="BF200:BF224">$P200*AF200</f>
        <v>0.0353252</v>
      </c>
      <c r="BG200" s="71">
        <f aca="true" t="shared" si="95" ref="BG200:BG224">$P200*AG200</f>
        <v>0.001879</v>
      </c>
      <c r="BH200" s="71">
        <f aca="true" t="shared" si="96" ref="BH200:BH224">$P200*AH200</f>
        <v>0.1157464</v>
      </c>
      <c r="BI200" s="71">
        <f aca="true" t="shared" si="97" ref="BI200:BI224">$P200*AI200</f>
        <v>0.0439686</v>
      </c>
      <c r="BJ200" s="71">
        <f aca="true" t="shared" si="98" ref="BJ200:BJ224">$P200*AJ200</f>
        <v>1.1563366</v>
      </c>
      <c r="BK200" s="71">
        <f aca="true" t="shared" si="99" ref="BK200:BK224">$P200*AK200</f>
        <v>1.9567906000000002</v>
      </c>
      <c r="BL200" s="71">
        <f aca="true" t="shared" si="100" ref="BL200:BL224">$P200*AL200</f>
        <v>1.8812548</v>
      </c>
      <c r="BM200" s="71">
        <f aca="true" t="shared" si="101" ref="BM200:BM224">$P200*AM200</f>
        <v>2.1315376</v>
      </c>
      <c r="BN200" s="71">
        <f aca="true" t="shared" si="102" ref="BN200:BN224">$P200*AN200</f>
        <v>0.9804622</v>
      </c>
      <c r="BO200" s="71">
        <f aca="true" t="shared" si="103" ref="BO200:BO224">$P200*AO200</f>
        <v>0.9815896</v>
      </c>
    </row>
    <row r="201" spans="1:67" ht="12">
      <c r="A201" s="3">
        <v>31006</v>
      </c>
      <c r="B201" s="3">
        <v>9</v>
      </c>
      <c r="C201" s="3">
        <v>0</v>
      </c>
      <c r="D201" s="3">
        <v>1</v>
      </c>
      <c r="E201" s="3">
        <v>1</v>
      </c>
      <c r="F201" s="3">
        <v>0</v>
      </c>
      <c r="G201" s="3">
        <v>2</v>
      </c>
      <c r="H201" s="3">
        <v>18</v>
      </c>
      <c r="I201" s="3" t="s">
        <v>558</v>
      </c>
      <c r="J201" s="3">
        <v>16</v>
      </c>
      <c r="K201" s="3">
        <v>5</v>
      </c>
      <c r="L201" s="3">
        <v>2</v>
      </c>
      <c r="M201" s="3">
        <v>1</v>
      </c>
      <c r="N201" s="3">
        <v>2</v>
      </c>
      <c r="O201" s="3">
        <v>0</v>
      </c>
      <c r="P201" s="3">
        <v>0.017312</v>
      </c>
      <c r="Q201" s="9">
        <v>2.2</v>
      </c>
      <c r="R201" s="9">
        <v>0</v>
      </c>
      <c r="S201" s="7">
        <v>0</v>
      </c>
      <c r="T201" s="9">
        <v>10</v>
      </c>
      <c r="U201" s="9">
        <v>0</v>
      </c>
      <c r="V201" s="9">
        <v>0</v>
      </c>
      <c r="W201" s="9">
        <v>12.7</v>
      </c>
      <c r="X201" s="9">
        <v>0.5</v>
      </c>
      <c r="Y201" s="9">
        <v>4.4</v>
      </c>
      <c r="Z201" s="9">
        <v>355.2</v>
      </c>
      <c r="AA201" s="7">
        <v>1</v>
      </c>
      <c r="AB201" s="7">
        <f t="shared" si="78"/>
        <v>1</v>
      </c>
      <c r="AC201" s="9">
        <v>0</v>
      </c>
      <c r="AD201" s="9">
        <v>0</v>
      </c>
      <c r="AE201" s="9">
        <v>6.1</v>
      </c>
      <c r="AF201" s="9">
        <v>3.5</v>
      </c>
      <c r="AG201" s="9">
        <v>0</v>
      </c>
      <c r="AH201" s="9">
        <v>0</v>
      </c>
      <c r="AI201" s="9">
        <v>5.5</v>
      </c>
      <c r="AJ201" s="9">
        <v>25.5</v>
      </c>
      <c r="AK201" s="9">
        <v>378.5</v>
      </c>
      <c r="AL201" s="9">
        <v>376.3</v>
      </c>
      <c r="AM201" s="9">
        <v>380.7</v>
      </c>
      <c r="AN201" s="9">
        <v>23.2</v>
      </c>
      <c r="AO201" s="9">
        <v>23.3</v>
      </c>
      <c r="AP201" s="9"/>
      <c r="AQ201" s="71">
        <f t="shared" si="79"/>
        <v>0.038086400000000006</v>
      </c>
      <c r="AR201" s="71">
        <f t="shared" si="80"/>
        <v>0</v>
      </c>
      <c r="AS201" s="71">
        <f t="shared" si="81"/>
        <v>0</v>
      </c>
      <c r="AT201" s="71">
        <f t="shared" si="82"/>
        <v>0.17312</v>
      </c>
      <c r="AU201" s="71">
        <f t="shared" si="83"/>
        <v>0</v>
      </c>
      <c r="AV201" s="71">
        <f t="shared" si="84"/>
        <v>0</v>
      </c>
      <c r="AW201" s="71">
        <f t="shared" si="85"/>
        <v>0.2198624</v>
      </c>
      <c r="AX201" s="71">
        <f t="shared" si="86"/>
        <v>0.008656</v>
      </c>
      <c r="AY201" s="71">
        <f t="shared" si="87"/>
        <v>0.07617280000000001</v>
      </c>
      <c r="AZ201" s="71">
        <f t="shared" si="88"/>
        <v>6.1492224</v>
      </c>
      <c r="BA201" s="71">
        <f t="shared" si="89"/>
        <v>0.017312</v>
      </c>
      <c r="BB201" s="71">
        <f t="shared" si="90"/>
        <v>0.017312</v>
      </c>
      <c r="BC201" s="71">
        <f t="shared" si="91"/>
        <v>0</v>
      </c>
      <c r="BD201" s="71">
        <f t="shared" si="92"/>
        <v>0</v>
      </c>
      <c r="BE201" s="71">
        <f t="shared" si="93"/>
        <v>0.1056032</v>
      </c>
      <c r="BF201" s="71">
        <f t="shared" si="94"/>
        <v>0.06059200000000001</v>
      </c>
      <c r="BG201" s="71">
        <f t="shared" si="95"/>
        <v>0</v>
      </c>
      <c r="BH201" s="71">
        <f t="shared" si="96"/>
        <v>0</v>
      </c>
      <c r="BI201" s="71">
        <f t="shared" si="97"/>
        <v>0.09521600000000001</v>
      </c>
      <c r="BJ201" s="71">
        <f t="shared" si="98"/>
        <v>0.441456</v>
      </c>
      <c r="BK201" s="71">
        <f t="shared" si="99"/>
        <v>6.552592000000001</v>
      </c>
      <c r="BL201" s="71">
        <f t="shared" si="100"/>
        <v>6.514505600000001</v>
      </c>
      <c r="BM201" s="71">
        <f t="shared" si="101"/>
        <v>6.5906784</v>
      </c>
      <c r="BN201" s="71">
        <f t="shared" si="102"/>
        <v>0.4016384</v>
      </c>
      <c r="BO201" s="71">
        <f t="shared" si="103"/>
        <v>0.40336960000000005</v>
      </c>
    </row>
    <row r="202" spans="1:67" ht="12">
      <c r="A202" s="3">
        <v>31007</v>
      </c>
      <c r="B202" s="3">
        <v>9</v>
      </c>
      <c r="C202" s="3">
        <v>0</v>
      </c>
      <c r="D202" s="3">
        <v>1</v>
      </c>
      <c r="E202" s="3">
        <v>1</v>
      </c>
      <c r="F202" s="3">
        <v>0</v>
      </c>
      <c r="G202" s="3">
        <v>3</v>
      </c>
      <c r="H202" s="3">
        <v>40</v>
      </c>
      <c r="I202" s="3" t="s">
        <v>695</v>
      </c>
      <c r="J202" s="3">
        <v>83</v>
      </c>
      <c r="K202" s="3">
        <v>3</v>
      </c>
      <c r="L202" s="3">
        <v>1</v>
      </c>
      <c r="M202" s="3">
        <v>2</v>
      </c>
      <c r="N202" s="3">
        <v>1</v>
      </c>
      <c r="O202" s="3">
        <v>0</v>
      </c>
      <c r="P202" s="3">
        <v>0.003758</v>
      </c>
      <c r="Q202" s="9">
        <v>0</v>
      </c>
      <c r="R202" s="9">
        <v>0</v>
      </c>
      <c r="S202" s="7">
        <v>0</v>
      </c>
      <c r="T202" s="9">
        <v>12.9</v>
      </c>
      <c r="U202" s="9">
        <v>5.4</v>
      </c>
      <c r="V202" s="9">
        <v>0</v>
      </c>
      <c r="W202" s="9">
        <v>1.7</v>
      </c>
      <c r="X202" s="9">
        <v>0.3</v>
      </c>
      <c r="Y202" s="9">
        <v>32.8</v>
      </c>
      <c r="Z202" s="9">
        <v>209.3</v>
      </c>
      <c r="AA202" s="7">
        <v>1</v>
      </c>
      <c r="AB202" s="7">
        <f t="shared" si="78"/>
        <v>1</v>
      </c>
      <c r="AC202" s="9">
        <v>0</v>
      </c>
      <c r="AD202" s="9">
        <v>0</v>
      </c>
      <c r="AE202" s="9">
        <v>11.2</v>
      </c>
      <c r="AF202" s="9">
        <v>1.2</v>
      </c>
      <c r="AG202" s="9">
        <v>0</v>
      </c>
      <c r="AH202" s="9">
        <v>5.4</v>
      </c>
      <c r="AI202" s="9">
        <v>0.2</v>
      </c>
      <c r="AJ202" s="9">
        <v>20.5</v>
      </c>
      <c r="AK202" s="9">
        <v>229.9</v>
      </c>
      <c r="AL202" s="9">
        <v>197</v>
      </c>
      <c r="AM202" s="9">
        <v>229.9</v>
      </c>
      <c r="AN202" s="9">
        <v>20.3</v>
      </c>
      <c r="AO202" s="9">
        <v>20.5</v>
      </c>
      <c r="AP202" s="9"/>
      <c r="AQ202" s="71">
        <f t="shared" si="79"/>
        <v>0</v>
      </c>
      <c r="AR202" s="71">
        <f t="shared" si="80"/>
        <v>0</v>
      </c>
      <c r="AS202" s="71">
        <f t="shared" si="81"/>
        <v>0</v>
      </c>
      <c r="AT202" s="71">
        <f t="shared" si="82"/>
        <v>0.0484782</v>
      </c>
      <c r="AU202" s="71">
        <f t="shared" si="83"/>
        <v>0.0202932</v>
      </c>
      <c r="AV202" s="71">
        <f t="shared" si="84"/>
        <v>0</v>
      </c>
      <c r="AW202" s="71">
        <f t="shared" si="85"/>
        <v>0.0063886</v>
      </c>
      <c r="AX202" s="71">
        <f t="shared" si="86"/>
        <v>0.0011274</v>
      </c>
      <c r="AY202" s="71">
        <f t="shared" si="87"/>
        <v>0.1232624</v>
      </c>
      <c r="AZ202" s="71">
        <f t="shared" si="88"/>
        <v>0.7865494000000001</v>
      </c>
      <c r="BA202" s="71">
        <f t="shared" si="89"/>
        <v>0.003758</v>
      </c>
      <c r="BB202" s="71">
        <f t="shared" si="90"/>
        <v>0.003758</v>
      </c>
      <c r="BC202" s="71">
        <f t="shared" si="91"/>
        <v>0</v>
      </c>
      <c r="BD202" s="71">
        <f t="shared" si="92"/>
        <v>0</v>
      </c>
      <c r="BE202" s="71">
        <f t="shared" si="93"/>
        <v>0.0420896</v>
      </c>
      <c r="BF202" s="71">
        <f t="shared" si="94"/>
        <v>0.0045096</v>
      </c>
      <c r="BG202" s="71">
        <f t="shared" si="95"/>
        <v>0</v>
      </c>
      <c r="BH202" s="71">
        <f t="shared" si="96"/>
        <v>0.0202932</v>
      </c>
      <c r="BI202" s="71">
        <f t="shared" si="97"/>
        <v>0.0007516000000000001</v>
      </c>
      <c r="BJ202" s="71">
        <f t="shared" si="98"/>
        <v>0.077039</v>
      </c>
      <c r="BK202" s="71">
        <f t="shared" si="99"/>
        <v>0.8639642000000001</v>
      </c>
      <c r="BL202" s="71">
        <f t="shared" si="100"/>
        <v>0.740326</v>
      </c>
      <c r="BM202" s="71">
        <f t="shared" si="101"/>
        <v>0.8639642000000001</v>
      </c>
      <c r="BN202" s="71">
        <f t="shared" si="102"/>
        <v>0.0762874</v>
      </c>
      <c r="BO202" s="71">
        <f t="shared" si="103"/>
        <v>0.077039</v>
      </c>
    </row>
    <row r="203" spans="1:67" ht="12">
      <c r="A203" s="3">
        <v>31008</v>
      </c>
      <c r="B203" s="3">
        <v>9</v>
      </c>
      <c r="C203" s="3">
        <v>0</v>
      </c>
      <c r="D203" s="3">
        <v>1</v>
      </c>
      <c r="E203" s="3">
        <v>1</v>
      </c>
      <c r="F203" s="3">
        <v>0</v>
      </c>
      <c r="G203" s="3">
        <v>3</v>
      </c>
      <c r="H203" s="3">
        <v>40</v>
      </c>
      <c r="I203" s="3" t="s">
        <v>695</v>
      </c>
      <c r="J203" s="3">
        <v>83</v>
      </c>
      <c r="K203" s="3">
        <v>3</v>
      </c>
      <c r="L203" s="3">
        <v>2</v>
      </c>
      <c r="M203" s="3">
        <v>1</v>
      </c>
      <c r="N203" s="3">
        <v>2</v>
      </c>
      <c r="O203" s="3">
        <v>0</v>
      </c>
      <c r="P203" s="3">
        <v>0.003758</v>
      </c>
      <c r="Q203" s="9">
        <v>20.9</v>
      </c>
      <c r="R203" s="9">
        <v>0</v>
      </c>
      <c r="S203" s="7">
        <v>0</v>
      </c>
      <c r="T203" s="9">
        <v>81.4</v>
      </c>
      <c r="U203" s="9">
        <v>52.3</v>
      </c>
      <c r="V203" s="9">
        <v>0</v>
      </c>
      <c r="W203" s="9">
        <v>13.3</v>
      </c>
      <c r="X203" s="9">
        <v>6.7</v>
      </c>
      <c r="Y203" s="9">
        <v>120.8</v>
      </c>
      <c r="Z203" s="9">
        <v>230.5</v>
      </c>
      <c r="AA203" s="7">
        <v>1</v>
      </c>
      <c r="AB203" s="7">
        <f t="shared" si="78"/>
        <v>1</v>
      </c>
      <c r="AC203" s="9">
        <v>0</v>
      </c>
      <c r="AD203" s="9">
        <v>0</v>
      </c>
      <c r="AE203" s="9">
        <v>49.3</v>
      </c>
      <c r="AF203" s="9">
        <v>24.8</v>
      </c>
      <c r="AG203" s="9">
        <v>0</v>
      </c>
      <c r="AH203" s="9">
        <v>50.2</v>
      </c>
      <c r="AI203" s="9">
        <v>1.8</v>
      </c>
      <c r="AJ203" s="9">
        <v>174.9</v>
      </c>
      <c r="AK203" s="9">
        <v>384.5</v>
      </c>
      <c r="AL203" s="9">
        <v>284.7</v>
      </c>
      <c r="AM203" s="9">
        <v>405.4</v>
      </c>
      <c r="AN203" s="9">
        <v>153.7</v>
      </c>
      <c r="AO203" s="9">
        <v>154</v>
      </c>
      <c r="AP203" s="9"/>
      <c r="AQ203" s="71">
        <f t="shared" si="79"/>
        <v>0.07854219999999999</v>
      </c>
      <c r="AR203" s="71">
        <f t="shared" si="80"/>
        <v>0</v>
      </c>
      <c r="AS203" s="71">
        <f t="shared" si="81"/>
        <v>0</v>
      </c>
      <c r="AT203" s="71">
        <f t="shared" si="82"/>
        <v>0.30590120000000004</v>
      </c>
      <c r="AU203" s="71">
        <f t="shared" si="83"/>
        <v>0.19654339999999998</v>
      </c>
      <c r="AV203" s="71">
        <f t="shared" si="84"/>
        <v>0</v>
      </c>
      <c r="AW203" s="71">
        <f t="shared" si="85"/>
        <v>0.0499814</v>
      </c>
      <c r="AX203" s="71">
        <f t="shared" si="86"/>
        <v>0.025178600000000002</v>
      </c>
      <c r="AY203" s="71">
        <f t="shared" si="87"/>
        <v>0.4539664</v>
      </c>
      <c r="AZ203" s="71">
        <f t="shared" si="88"/>
        <v>0.866219</v>
      </c>
      <c r="BA203" s="71">
        <f t="shared" si="89"/>
        <v>0.003758</v>
      </c>
      <c r="BB203" s="71">
        <f t="shared" si="90"/>
        <v>0.003758</v>
      </c>
      <c r="BC203" s="71">
        <f t="shared" si="91"/>
        <v>0</v>
      </c>
      <c r="BD203" s="71">
        <f t="shared" si="92"/>
        <v>0</v>
      </c>
      <c r="BE203" s="71">
        <f t="shared" si="93"/>
        <v>0.1852694</v>
      </c>
      <c r="BF203" s="71">
        <f t="shared" si="94"/>
        <v>0.0931984</v>
      </c>
      <c r="BG203" s="71">
        <f t="shared" si="95"/>
        <v>0</v>
      </c>
      <c r="BH203" s="71">
        <f t="shared" si="96"/>
        <v>0.1886516</v>
      </c>
      <c r="BI203" s="71">
        <f t="shared" si="97"/>
        <v>0.0067644</v>
      </c>
      <c r="BJ203" s="71">
        <f t="shared" si="98"/>
        <v>0.6572742</v>
      </c>
      <c r="BK203" s="71">
        <f t="shared" si="99"/>
        <v>1.444951</v>
      </c>
      <c r="BL203" s="71">
        <f t="shared" si="100"/>
        <v>1.0699026</v>
      </c>
      <c r="BM203" s="71">
        <f t="shared" si="101"/>
        <v>1.5234931999999999</v>
      </c>
      <c r="BN203" s="71">
        <f t="shared" si="102"/>
        <v>0.5776045999999999</v>
      </c>
      <c r="BO203" s="71">
        <f t="shared" si="103"/>
        <v>0.578732</v>
      </c>
    </row>
    <row r="204" spans="1:67" ht="12">
      <c r="A204" s="3">
        <v>31009</v>
      </c>
      <c r="B204" s="3">
        <v>9</v>
      </c>
      <c r="C204" s="3">
        <v>0</v>
      </c>
      <c r="D204" s="3">
        <v>1</v>
      </c>
      <c r="E204" s="3">
        <v>1</v>
      </c>
      <c r="F204" s="3">
        <v>0</v>
      </c>
      <c r="G204" s="3">
        <v>2</v>
      </c>
      <c r="H204" s="3">
        <v>40</v>
      </c>
      <c r="I204" s="3" t="s">
        <v>695</v>
      </c>
      <c r="J204" s="3">
        <v>83</v>
      </c>
      <c r="K204" s="3">
        <v>3</v>
      </c>
      <c r="L204" s="3">
        <v>1</v>
      </c>
      <c r="M204" s="3">
        <v>2</v>
      </c>
      <c r="N204" s="3">
        <v>1</v>
      </c>
      <c r="O204" s="3">
        <v>0</v>
      </c>
      <c r="P204" s="3">
        <v>0.017312</v>
      </c>
      <c r="Q204" s="9">
        <v>0</v>
      </c>
      <c r="R204" s="9">
        <v>0</v>
      </c>
      <c r="S204" s="7">
        <v>0</v>
      </c>
      <c r="T204" s="9">
        <v>27.6</v>
      </c>
      <c r="U204" s="9">
        <v>17.4</v>
      </c>
      <c r="V204" s="9">
        <v>0</v>
      </c>
      <c r="W204" s="9">
        <v>20.1</v>
      </c>
      <c r="X204" s="9">
        <v>1.9</v>
      </c>
      <c r="Y204" s="9">
        <v>102.4</v>
      </c>
      <c r="Z204" s="9">
        <v>174.5</v>
      </c>
      <c r="AA204" s="7">
        <v>1</v>
      </c>
      <c r="AB204" s="7">
        <f t="shared" si="78"/>
        <v>1</v>
      </c>
      <c r="AC204" s="9">
        <v>0</v>
      </c>
      <c r="AD204" s="9">
        <v>0</v>
      </c>
      <c r="AE204" s="9">
        <v>22.5</v>
      </c>
      <c r="AF204" s="9">
        <v>4.9</v>
      </c>
      <c r="AG204" s="9">
        <v>0</v>
      </c>
      <c r="AH204" s="9">
        <v>16.4</v>
      </c>
      <c r="AI204" s="9">
        <v>2.7</v>
      </c>
      <c r="AJ204" s="9">
        <v>67.2</v>
      </c>
      <c r="AK204" s="9">
        <v>241.7</v>
      </c>
      <c r="AL204" s="9">
        <v>139.2</v>
      </c>
      <c r="AM204" s="9">
        <v>241.7</v>
      </c>
      <c r="AN204" s="9">
        <v>67</v>
      </c>
      <c r="AO204" s="9">
        <v>67.2</v>
      </c>
      <c r="AP204" s="9"/>
      <c r="AQ204" s="71">
        <f t="shared" si="79"/>
        <v>0</v>
      </c>
      <c r="AR204" s="71">
        <f t="shared" si="80"/>
        <v>0</v>
      </c>
      <c r="AS204" s="71">
        <f t="shared" si="81"/>
        <v>0</v>
      </c>
      <c r="AT204" s="71">
        <f t="shared" si="82"/>
        <v>0.47781120000000005</v>
      </c>
      <c r="AU204" s="71">
        <f t="shared" si="83"/>
        <v>0.3012288</v>
      </c>
      <c r="AV204" s="71">
        <f t="shared" si="84"/>
        <v>0</v>
      </c>
      <c r="AW204" s="71">
        <f t="shared" si="85"/>
        <v>0.34797120000000004</v>
      </c>
      <c r="AX204" s="71">
        <f t="shared" si="86"/>
        <v>0.0328928</v>
      </c>
      <c r="AY204" s="71">
        <f t="shared" si="87"/>
        <v>1.7727488000000002</v>
      </c>
      <c r="AZ204" s="71">
        <f t="shared" si="88"/>
        <v>3.020944</v>
      </c>
      <c r="BA204" s="71">
        <f t="shared" si="89"/>
        <v>0.017312</v>
      </c>
      <c r="BB204" s="71">
        <f t="shared" si="90"/>
        <v>0.017312</v>
      </c>
      <c r="BC204" s="71">
        <f t="shared" si="91"/>
        <v>0</v>
      </c>
      <c r="BD204" s="71">
        <f t="shared" si="92"/>
        <v>0</v>
      </c>
      <c r="BE204" s="71">
        <f t="shared" si="93"/>
        <v>0.38952000000000003</v>
      </c>
      <c r="BF204" s="71">
        <f t="shared" si="94"/>
        <v>0.08482880000000001</v>
      </c>
      <c r="BG204" s="71">
        <f t="shared" si="95"/>
        <v>0</v>
      </c>
      <c r="BH204" s="71">
        <f t="shared" si="96"/>
        <v>0.28391679999999997</v>
      </c>
      <c r="BI204" s="71">
        <f t="shared" si="97"/>
        <v>0.0467424</v>
      </c>
      <c r="BJ204" s="71">
        <f t="shared" si="98"/>
        <v>1.1633664000000001</v>
      </c>
      <c r="BK204" s="71">
        <f t="shared" si="99"/>
        <v>4.1843104</v>
      </c>
      <c r="BL204" s="71">
        <f t="shared" si="100"/>
        <v>2.4098304</v>
      </c>
      <c r="BM204" s="71">
        <f t="shared" si="101"/>
        <v>4.1843104</v>
      </c>
      <c r="BN204" s="71">
        <f t="shared" si="102"/>
        <v>1.159904</v>
      </c>
      <c r="BO204" s="71">
        <f t="shared" si="103"/>
        <v>1.1633664000000001</v>
      </c>
    </row>
    <row r="205" spans="1:67" ht="12">
      <c r="A205" s="3">
        <v>31010</v>
      </c>
      <c r="B205" s="3">
        <v>9</v>
      </c>
      <c r="C205" s="3">
        <v>0</v>
      </c>
      <c r="D205" s="3">
        <v>1</v>
      </c>
      <c r="E205" s="3">
        <v>1</v>
      </c>
      <c r="F205" s="3">
        <v>0</v>
      </c>
      <c r="G205" s="3">
        <v>2</v>
      </c>
      <c r="H205" s="3">
        <v>40</v>
      </c>
      <c r="I205" s="3" t="s">
        <v>695</v>
      </c>
      <c r="J205" s="3">
        <v>83</v>
      </c>
      <c r="K205" s="3">
        <v>3</v>
      </c>
      <c r="L205" s="3">
        <v>2</v>
      </c>
      <c r="M205" s="3">
        <v>1</v>
      </c>
      <c r="N205" s="3">
        <v>1</v>
      </c>
      <c r="O205" s="3">
        <v>0</v>
      </c>
      <c r="P205" s="3">
        <v>0.017312</v>
      </c>
      <c r="Q205" s="9">
        <v>0.1</v>
      </c>
      <c r="R205" s="9">
        <v>2.3</v>
      </c>
      <c r="S205" s="7">
        <v>1</v>
      </c>
      <c r="T205" s="9">
        <v>34.1</v>
      </c>
      <c r="U205" s="9">
        <v>22.9</v>
      </c>
      <c r="V205" s="9">
        <v>0</v>
      </c>
      <c r="W205" s="9">
        <v>15.6</v>
      </c>
      <c r="X205" s="9">
        <v>4.1</v>
      </c>
      <c r="Y205" s="9">
        <v>28.8</v>
      </c>
      <c r="Z205" s="9">
        <v>176</v>
      </c>
      <c r="AA205" s="7">
        <v>1</v>
      </c>
      <c r="AB205" s="7">
        <f t="shared" si="78"/>
        <v>1</v>
      </c>
      <c r="AC205" s="9">
        <v>0</v>
      </c>
      <c r="AD205" s="9">
        <v>0</v>
      </c>
      <c r="AE205" s="9">
        <v>26.6</v>
      </c>
      <c r="AF205" s="9">
        <v>7.2</v>
      </c>
      <c r="AG205" s="9">
        <v>0</v>
      </c>
      <c r="AH205" s="9">
        <v>22.4</v>
      </c>
      <c r="AI205" s="9">
        <v>3.8</v>
      </c>
      <c r="AJ205" s="9">
        <v>79.6</v>
      </c>
      <c r="AK205" s="9">
        <v>255.5</v>
      </c>
      <c r="AL205" s="9">
        <v>226.8</v>
      </c>
      <c r="AM205" s="9">
        <v>255.6</v>
      </c>
      <c r="AN205" s="9">
        <v>79</v>
      </c>
      <c r="AO205" s="9">
        <v>79.5</v>
      </c>
      <c r="AP205" s="9"/>
      <c r="AQ205" s="71">
        <f t="shared" si="79"/>
        <v>0.0017312000000000002</v>
      </c>
      <c r="AR205" s="71">
        <f t="shared" si="80"/>
        <v>0.0398176</v>
      </c>
      <c r="AS205" s="71">
        <f t="shared" si="81"/>
        <v>0.017312</v>
      </c>
      <c r="AT205" s="71">
        <f t="shared" si="82"/>
        <v>0.5903392000000001</v>
      </c>
      <c r="AU205" s="71">
        <f t="shared" si="83"/>
        <v>0.3964448</v>
      </c>
      <c r="AV205" s="71">
        <f t="shared" si="84"/>
        <v>0</v>
      </c>
      <c r="AW205" s="71">
        <f t="shared" si="85"/>
        <v>0.2700672</v>
      </c>
      <c r="AX205" s="71">
        <f t="shared" si="86"/>
        <v>0.07097919999999999</v>
      </c>
      <c r="AY205" s="71">
        <f t="shared" si="87"/>
        <v>0.4985856</v>
      </c>
      <c r="AZ205" s="71">
        <f t="shared" si="88"/>
        <v>3.0469120000000003</v>
      </c>
      <c r="BA205" s="71">
        <f t="shared" si="89"/>
        <v>0.017312</v>
      </c>
      <c r="BB205" s="71">
        <f t="shared" si="90"/>
        <v>0.017312</v>
      </c>
      <c r="BC205" s="71">
        <f t="shared" si="91"/>
        <v>0</v>
      </c>
      <c r="BD205" s="71">
        <f t="shared" si="92"/>
        <v>0</v>
      </c>
      <c r="BE205" s="71">
        <f t="shared" si="93"/>
        <v>0.46049920000000005</v>
      </c>
      <c r="BF205" s="71">
        <f t="shared" si="94"/>
        <v>0.1246464</v>
      </c>
      <c r="BG205" s="71">
        <f t="shared" si="95"/>
        <v>0</v>
      </c>
      <c r="BH205" s="71">
        <f t="shared" si="96"/>
        <v>0.3877888</v>
      </c>
      <c r="BI205" s="71">
        <f t="shared" si="97"/>
        <v>0.0657856</v>
      </c>
      <c r="BJ205" s="71">
        <f t="shared" si="98"/>
        <v>1.3780352</v>
      </c>
      <c r="BK205" s="71">
        <f t="shared" si="99"/>
        <v>4.423216</v>
      </c>
      <c r="BL205" s="71">
        <f t="shared" si="100"/>
        <v>3.9263616000000003</v>
      </c>
      <c r="BM205" s="71">
        <f t="shared" si="101"/>
        <v>4.4249472</v>
      </c>
      <c r="BN205" s="71">
        <f t="shared" si="102"/>
        <v>1.367648</v>
      </c>
      <c r="BO205" s="71">
        <f t="shared" si="103"/>
        <v>1.376304</v>
      </c>
    </row>
    <row r="206" spans="1:67" ht="12">
      <c r="A206" s="3">
        <v>31011</v>
      </c>
      <c r="B206" s="3">
        <v>9</v>
      </c>
      <c r="C206" s="3">
        <v>0</v>
      </c>
      <c r="D206" s="3">
        <v>1</v>
      </c>
      <c r="E206" s="3">
        <v>1</v>
      </c>
      <c r="F206" s="3">
        <v>0</v>
      </c>
      <c r="G206" s="3">
        <v>3</v>
      </c>
      <c r="H206" s="3">
        <v>40</v>
      </c>
      <c r="I206" s="3" t="s">
        <v>695</v>
      </c>
      <c r="J206" s="3">
        <v>83</v>
      </c>
      <c r="K206" s="3">
        <v>3</v>
      </c>
      <c r="L206" s="3">
        <v>1</v>
      </c>
      <c r="M206" s="3">
        <v>1</v>
      </c>
      <c r="N206" s="3">
        <v>1</v>
      </c>
      <c r="O206" s="3">
        <v>0</v>
      </c>
      <c r="P206" s="3">
        <v>0.003758</v>
      </c>
      <c r="Q206" s="9">
        <v>0</v>
      </c>
      <c r="R206" s="9">
        <v>0</v>
      </c>
      <c r="S206" s="7">
        <v>0</v>
      </c>
      <c r="T206" s="9">
        <v>51.8</v>
      </c>
      <c r="U206" s="9">
        <v>23.8</v>
      </c>
      <c r="V206" s="9">
        <v>0</v>
      </c>
      <c r="W206" s="9">
        <v>16.6</v>
      </c>
      <c r="X206" s="9">
        <v>6.4</v>
      </c>
      <c r="Y206" s="9">
        <v>94.1</v>
      </c>
      <c r="Z206" s="9">
        <v>219.1</v>
      </c>
      <c r="AA206" s="7">
        <v>1</v>
      </c>
      <c r="AB206" s="7">
        <f t="shared" si="78"/>
        <v>1</v>
      </c>
      <c r="AC206" s="9">
        <v>0</v>
      </c>
      <c r="AD206" s="9">
        <v>0</v>
      </c>
      <c r="AE206" s="9">
        <v>41.4</v>
      </c>
      <c r="AF206" s="9">
        <v>10.2</v>
      </c>
      <c r="AG206" s="9">
        <v>0</v>
      </c>
      <c r="AH206" s="9">
        <v>22.5</v>
      </c>
      <c r="AI206" s="9">
        <v>0</v>
      </c>
      <c r="AJ206" s="9">
        <v>98.8</v>
      </c>
      <c r="AK206" s="9">
        <v>317.9</v>
      </c>
      <c r="AL206" s="9">
        <v>223.7</v>
      </c>
      <c r="AM206" s="9">
        <v>317.9</v>
      </c>
      <c r="AN206" s="9">
        <v>98.6</v>
      </c>
      <c r="AO206" s="9">
        <v>98.8</v>
      </c>
      <c r="AP206" s="9"/>
      <c r="AQ206" s="71">
        <f t="shared" si="79"/>
        <v>0</v>
      </c>
      <c r="AR206" s="71">
        <f t="shared" si="80"/>
        <v>0</v>
      </c>
      <c r="AS206" s="71">
        <f t="shared" si="81"/>
        <v>0</v>
      </c>
      <c r="AT206" s="71">
        <f t="shared" si="82"/>
        <v>0.1946644</v>
      </c>
      <c r="AU206" s="71">
        <f t="shared" si="83"/>
        <v>0.0894404</v>
      </c>
      <c r="AV206" s="71">
        <f t="shared" si="84"/>
        <v>0</v>
      </c>
      <c r="AW206" s="71">
        <f t="shared" si="85"/>
        <v>0.06238280000000001</v>
      </c>
      <c r="AX206" s="71">
        <f t="shared" si="86"/>
        <v>0.024051200000000002</v>
      </c>
      <c r="AY206" s="71">
        <f t="shared" si="87"/>
        <v>0.3536278</v>
      </c>
      <c r="AZ206" s="71">
        <f t="shared" si="88"/>
        <v>0.8233777999999999</v>
      </c>
      <c r="BA206" s="71">
        <f t="shared" si="89"/>
        <v>0.003758</v>
      </c>
      <c r="BB206" s="71">
        <f t="shared" si="90"/>
        <v>0.003758</v>
      </c>
      <c r="BC206" s="71">
        <f t="shared" si="91"/>
        <v>0</v>
      </c>
      <c r="BD206" s="71">
        <f t="shared" si="92"/>
        <v>0</v>
      </c>
      <c r="BE206" s="71">
        <f t="shared" si="93"/>
        <v>0.1555812</v>
      </c>
      <c r="BF206" s="71">
        <f t="shared" si="94"/>
        <v>0.0383316</v>
      </c>
      <c r="BG206" s="71">
        <f t="shared" si="95"/>
        <v>0</v>
      </c>
      <c r="BH206" s="71">
        <f t="shared" si="96"/>
        <v>0.084555</v>
      </c>
      <c r="BI206" s="71">
        <f t="shared" si="97"/>
        <v>0</v>
      </c>
      <c r="BJ206" s="71">
        <f t="shared" si="98"/>
        <v>0.3712904</v>
      </c>
      <c r="BK206" s="71">
        <f t="shared" si="99"/>
        <v>1.1946682</v>
      </c>
      <c r="BL206" s="71">
        <f t="shared" si="100"/>
        <v>0.8406646</v>
      </c>
      <c r="BM206" s="71">
        <f t="shared" si="101"/>
        <v>1.1946682</v>
      </c>
      <c r="BN206" s="71">
        <f t="shared" si="102"/>
        <v>0.3705388</v>
      </c>
      <c r="BO206" s="71">
        <f t="shared" si="103"/>
        <v>0.3712904</v>
      </c>
    </row>
    <row r="207" spans="1:67" ht="12">
      <c r="A207" s="3">
        <v>31012</v>
      </c>
      <c r="B207" s="3">
        <v>9</v>
      </c>
      <c r="C207" s="3">
        <v>0</v>
      </c>
      <c r="D207" s="3">
        <v>1</v>
      </c>
      <c r="E207" s="3">
        <v>1</v>
      </c>
      <c r="F207" s="3">
        <v>0</v>
      </c>
      <c r="G207" s="3">
        <v>3</v>
      </c>
      <c r="H207" s="3">
        <v>13</v>
      </c>
      <c r="I207" s="3" t="s">
        <v>554</v>
      </c>
      <c r="J207" s="3">
        <v>10</v>
      </c>
      <c r="K207" s="3">
        <v>3</v>
      </c>
      <c r="L207" s="3">
        <v>2</v>
      </c>
      <c r="M207" s="3">
        <v>1</v>
      </c>
      <c r="N207" s="3">
        <v>2</v>
      </c>
      <c r="O207" s="3">
        <v>0</v>
      </c>
      <c r="P207" s="3">
        <v>0.003758</v>
      </c>
      <c r="Q207" s="9">
        <v>5.5</v>
      </c>
      <c r="R207" s="9">
        <v>303.9</v>
      </c>
      <c r="S207" s="7">
        <v>1</v>
      </c>
      <c r="T207" s="9">
        <v>198.8</v>
      </c>
      <c r="U207" s="9">
        <v>110</v>
      </c>
      <c r="V207" s="9">
        <v>0</v>
      </c>
      <c r="W207" s="9">
        <v>69.9</v>
      </c>
      <c r="X207" s="9">
        <v>8.5</v>
      </c>
      <c r="Y207" s="9">
        <v>0</v>
      </c>
      <c r="Z207" s="9">
        <v>970.3</v>
      </c>
      <c r="AA207" s="7">
        <v>1</v>
      </c>
      <c r="AB207" s="7">
        <f t="shared" si="78"/>
        <v>1</v>
      </c>
      <c r="AC207" s="9">
        <v>5.3</v>
      </c>
      <c r="AD207" s="9">
        <v>0</v>
      </c>
      <c r="AE207" s="9">
        <v>171.3</v>
      </c>
      <c r="AF207" s="9">
        <v>24.6</v>
      </c>
      <c r="AG207" s="9">
        <v>0</v>
      </c>
      <c r="AH207" s="9">
        <v>108.1</v>
      </c>
      <c r="AI207" s="9">
        <v>6</v>
      </c>
      <c r="AJ207" s="9">
        <v>697.2</v>
      </c>
      <c r="AK207" s="9">
        <v>1662</v>
      </c>
      <c r="AL207" s="9">
        <v>1667.6</v>
      </c>
      <c r="AM207" s="9">
        <v>1667.5</v>
      </c>
      <c r="AN207" s="9">
        <v>691.1</v>
      </c>
      <c r="AO207" s="9">
        <v>691.7</v>
      </c>
      <c r="AP207" s="9"/>
      <c r="AQ207" s="71">
        <f t="shared" si="79"/>
        <v>0.020669</v>
      </c>
      <c r="AR207" s="71">
        <f t="shared" si="80"/>
        <v>1.1420561999999999</v>
      </c>
      <c r="AS207" s="71">
        <f t="shared" si="81"/>
        <v>0.003758</v>
      </c>
      <c r="AT207" s="71">
        <f t="shared" si="82"/>
        <v>0.7470904</v>
      </c>
      <c r="AU207" s="71">
        <f t="shared" si="83"/>
        <v>0.41338</v>
      </c>
      <c r="AV207" s="71">
        <f t="shared" si="84"/>
        <v>0</v>
      </c>
      <c r="AW207" s="71">
        <f t="shared" si="85"/>
        <v>0.26268420000000003</v>
      </c>
      <c r="AX207" s="71">
        <f t="shared" si="86"/>
        <v>0.031943</v>
      </c>
      <c r="AY207" s="71">
        <f t="shared" si="87"/>
        <v>0</v>
      </c>
      <c r="AZ207" s="71">
        <f t="shared" si="88"/>
        <v>3.6463874</v>
      </c>
      <c r="BA207" s="71">
        <f t="shared" si="89"/>
        <v>0.003758</v>
      </c>
      <c r="BB207" s="71">
        <f t="shared" si="90"/>
        <v>0.003758</v>
      </c>
      <c r="BC207" s="71">
        <f t="shared" si="91"/>
        <v>0.0199174</v>
      </c>
      <c r="BD207" s="71">
        <f t="shared" si="92"/>
        <v>0</v>
      </c>
      <c r="BE207" s="71">
        <f t="shared" si="93"/>
        <v>0.6437454</v>
      </c>
      <c r="BF207" s="71">
        <f t="shared" si="94"/>
        <v>0.09244680000000001</v>
      </c>
      <c r="BG207" s="71">
        <f t="shared" si="95"/>
        <v>0</v>
      </c>
      <c r="BH207" s="71">
        <f t="shared" si="96"/>
        <v>0.4062398</v>
      </c>
      <c r="BI207" s="71">
        <f t="shared" si="97"/>
        <v>0.022548</v>
      </c>
      <c r="BJ207" s="71">
        <f t="shared" si="98"/>
        <v>2.6200776</v>
      </c>
      <c r="BK207" s="71">
        <f t="shared" si="99"/>
        <v>6.245796</v>
      </c>
      <c r="BL207" s="71">
        <f t="shared" si="100"/>
        <v>6.2668408</v>
      </c>
      <c r="BM207" s="71">
        <f t="shared" si="101"/>
        <v>6.266465</v>
      </c>
      <c r="BN207" s="71">
        <f t="shared" si="102"/>
        <v>2.5971538</v>
      </c>
      <c r="BO207" s="71">
        <f t="shared" si="103"/>
        <v>2.5994086000000003</v>
      </c>
    </row>
    <row r="208" spans="1:67" ht="12">
      <c r="A208" s="3">
        <v>31013</v>
      </c>
      <c r="B208" s="3">
        <v>9</v>
      </c>
      <c r="C208" s="3">
        <v>0</v>
      </c>
      <c r="D208" s="3">
        <v>1</v>
      </c>
      <c r="E208" s="3">
        <v>1</v>
      </c>
      <c r="F208" s="3">
        <v>0</v>
      </c>
      <c r="G208" s="3">
        <v>3</v>
      </c>
      <c r="H208" s="3">
        <v>40</v>
      </c>
      <c r="I208" s="3" t="s">
        <v>695</v>
      </c>
      <c r="J208" s="3">
        <v>83</v>
      </c>
      <c r="K208" s="3">
        <v>1</v>
      </c>
      <c r="L208" s="3">
        <v>2</v>
      </c>
      <c r="M208" s="3">
        <v>1</v>
      </c>
      <c r="N208" s="3">
        <v>2</v>
      </c>
      <c r="O208" s="3">
        <v>0</v>
      </c>
      <c r="P208" s="3">
        <v>0.003758</v>
      </c>
      <c r="Q208" s="9">
        <v>4.2</v>
      </c>
      <c r="R208" s="9">
        <v>0</v>
      </c>
      <c r="S208" s="7">
        <v>0</v>
      </c>
      <c r="T208" s="9">
        <v>20.5</v>
      </c>
      <c r="U208" s="9">
        <v>13.4</v>
      </c>
      <c r="V208" s="9">
        <v>0</v>
      </c>
      <c r="W208" s="9">
        <v>7.2</v>
      </c>
      <c r="X208" s="9">
        <v>4.1</v>
      </c>
      <c r="Y208" s="9">
        <v>42</v>
      </c>
      <c r="Z208" s="9">
        <v>17.6</v>
      </c>
      <c r="AA208" s="7">
        <v>1</v>
      </c>
      <c r="AB208" s="7">
        <f t="shared" si="78"/>
        <v>1</v>
      </c>
      <c r="AC208" s="9">
        <v>2.5</v>
      </c>
      <c r="AD208" s="9">
        <v>0</v>
      </c>
      <c r="AE208" s="9">
        <v>11.6</v>
      </c>
      <c r="AF208" s="9">
        <v>8.9</v>
      </c>
      <c r="AG208" s="9">
        <v>0</v>
      </c>
      <c r="AH208" s="9">
        <v>12.5</v>
      </c>
      <c r="AI208" s="9">
        <v>0.9</v>
      </c>
      <c r="AJ208" s="9">
        <v>49.6</v>
      </c>
      <c r="AK208" s="9">
        <v>62.9</v>
      </c>
      <c r="AL208" s="9">
        <v>25.2</v>
      </c>
      <c r="AM208" s="9">
        <v>67.1</v>
      </c>
      <c r="AN208" s="9">
        <v>45.2</v>
      </c>
      <c r="AO208" s="9">
        <v>45.4</v>
      </c>
      <c r="AP208" s="9"/>
      <c r="AQ208" s="71">
        <f t="shared" si="79"/>
        <v>0.015783600000000002</v>
      </c>
      <c r="AR208" s="71">
        <f t="shared" si="80"/>
        <v>0</v>
      </c>
      <c r="AS208" s="71">
        <f t="shared" si="81"/>
        <v>0</v>
      </c>
      <c r="AT208" s="71">
        <f t="shared" si="82"/>
        <v>0.077039</v>
      </c>
      <c r="AU208" s="71">
        <f t="shared" si="83"/>
        <v>0.050357200000000005</v>
      </c>
      <c r="AV208" s="71">
        <f t="shared" si="84"/>
        <v>0</v>
      </c>
      <c r="AW208" s="71">
        <f t="shared" si="85"/>
        <v>0.0270576</v>
      </c>
      <c r="AX208" s="71">
        <f t="shared" si="86"/>
        <v>0.0154078</v>
      </c>
      <c r="AY208" s="71">
        <f t="shared" si="87"/>
        <v>0.157836</v>
      </c>
      <c r="AZ208" s="71">
        <f t="shared" si="88"/>
        <v>0.0661408</v>
      </c>
      <c r="BA208" s="71">
        <f t="shared" si="89"/>
        <v>0.003758</v>
      </c>
      <c r="BB208" s="71">
        <f t="shared" si="90"/>
        <v>0.003758</v>
      </c>
      <c r="BC208" s="71">
        <f t="shared" si="91"/>
        <v>0.009395</v>
      </c>
      <c r="BD208" s="71">
        <f t="shared" si="92"/>
        <v>0</v>
      </c>
      <c r="BE208" s="71">
        <f t="shared" si="93"/>
        <v>0.0435928</v>
      </c>
      <c r="BF208" s="71">
        <f t="shared" si="94"/>
        <v>0.0334462</v>
      </c>
      <c r="BG208" s="71">
        <f t="shared" si="95"/>
        <v>0</v>
      </c>
      <c r="BH208" s="71">
        <f t="shared" si="96"/>
        <v>0.046975</v>
      </c>
      <c r="BI208" s="71">
        <f t="shared" si="97"/>
        <v>0.0033822</v>
      </c>
      <c r="BJ208" s="71">
        <f t="shared" si="98"/>
        <v>0.1863968</v>
      </c>
      <c r="BK208" s="71">
        <f t="shared" si="99"/>
        <v>0.2363782</v>
      </c>
      <c r="BL208" s="71">
        <f t="shared" si="100"/>
        <v>0.0947016</v>
      </c>
      <c r="BM208" s="71">
        <f t="shared" si="101"/>
        <v>0.2521618</v>
      </c>
      <c r="BN208" s="71">
        <f t="shared" si="102"/>
        <v>0.1698616</v>
      </c>
      <c r="BO208" s="71">
        <f t="shared" si="103"/>
        <v>0.1706132</v>
      </c>
    </row>
    <row r="209" spans="1:67" ht="12">
      <c r="A209" s="3">
        <v>31014</v>
      </c>
      <c r="B209" s="3">
        <v>9</v>
      </c>
      <c r="C209" s="3">
        <v>0</v>
      </c>
      <c r="D209" s="3">
        <v>1</v>
      </c>
      <c r="E209" s="3">
        <v>1</v>
      </c>
      <c r="F209" s="3">
        <v>0</v>
      </c>
      <c r="G209" s="3">
        <v>4</v>
      </c>
      <c r="H209" s="3">
        <v>40</v>
      </c>
      <c r="I209" s="3" t="s">
        <v>695</v>
      </c>
      <c r="J209" s="3">
        <v>83</v>
      </c>
      <c r="K209" s="3">
        <v>3</v>
      </c>
      <c r="L209" s="3">
        <v>2</v>
      </c>
      <c r="M209" s="3">
        <v>1</v>
      </c>
      <c r="N209" s="3">
        <v>2</v>
      </c>
      <c r="O209" s="3">
        <v>0</v>
      </c>
      <c r="P209" s="3">
        <v>0.008276</v>
      </c>
      <c r="Q209" s="9">
        <v>2.6</v>
      </c>
      <c r="R209" s="9">
        <v>0</v>
      </c>
      <c r="S209" s="7">
        <v>0</v>
      </c>
      <c r="T209" s="9">
        <v>28.4</v>
      </c>
      <c r="U209" s="9">
        <v>20.7</v>
      </c>
      <c r="V209" s="9">
        <v>0</v>
      </c>
      <c r="W209" s="9">
        <v>8.7</v>
      </c>
      <c r="X209" s="9">
        <v>0.1</v>
      </c>
      <c r="Y209" s="9">
        <v>19.2</v>
      </c>
      <c r="Z209" s="9">
        <v>93.7</v>
      </c>
      <c r="AA209" s="7">
        <v>1</v>
      </c>
      <c r="AB209" s="7">
        <f t="shared" si="78"/>
        <v>1</v>
      </c>
      <c r="AC209" s="9">
        <v>0</v>
      </c>
      <c r="AD209" s="9">
        <v>0</v>
      </c>
      <c r="AE209" s="9">
        <v>24.2</v>
      </c>
      <c r="AF209" s="9">
        <v>2.3</v>
      </c>
      <c r="AG209" s="9">
        <v>0</v>
      </c>
      <c r="AH209" s="9">
        <v>20.5</v>
      </c>
      <c r="AI209" s="9">
        <v>2.9</v>
      </c>
      <c r="AJ209" s="9">
        <v>60.7</v>
      </c>
      <c r="AK209" s="9">
        <v>151.8</v>
      </c>
      <c r="AL209" s="9">
        <v>135.1</v>
      </c>
      <c r="AM209" s="9">
        <v>154.4</v>
      </c>
      <c r="AN209" s="9">
        <v>57.9</v>
      </c>
      <c r="AO209" s="9">
        <v>58.1</v>
      </c>
      <c r="AP209" s="9"/>
      <c r="AQ209" s="71">
        <f t="shared" si="79"/>
        <v>0.0215176</v>
      </c>
      <c r="AR209" s="71">
        <f t="shared" si="80"/>
        <v>0</v>
      </c>
      <c r="AS209" s="71">
        <f t="shared" si="81"/>
        <v>0</v>
      </c>
      <c r="AT209" s="71">
        <f t="shared" si="82"/>
        <v>0.2350384</v>
      </c>
      <c r="AU209" s="71">
        <f t="shared" si="83"/>
        <v>0.1713132</v>
      </c>
      <c r="AV209" s="71">
        <f t="shared" si="84"/>
        <v>0</v>
      </c>
      <c r="AW209" s="71">
        <f t="shared" si="85"/>
        <v>0.0720012</v>
      </c>
      <c r="AX209" s="71">
        <f t="shared" si="86"/>
        <v>0.0008276000000000001</v>
      </c>
      <c r="AY209" s="71">
        <f t="shared" si="87"/>
        <v>0.1588992</v>
      </c>
      <c r="AZ209" s="71">
        <f t="shared" si="88"/>
        <v>0.7754612000000001</v>
      </c>
      <c r="BA209" s="71">
        <f t="shared" si="89"/>
        <v>0.008276</v>
      </c>
      <c r="BB209" s="71">
        <f t="shared" si="90"/>
        <v>0.008276</v>
      </c>
      <c r="BC209" s="71">
        <f t="shared" si="91"/>
        <v>0</v>
      </c>
      <c r="BD209" s="71">
        <f t="shared" si="92"/>
        <v>0</v>
      </c>
      <c r="BE209" s="71">
        <f t="shared" si="93"/>
        <v>0.2002792</v>
      </c>
      <c r="BF209" s="71">
        <f t="shared" si="94"/>
        <v>0.0190348</v>
      </c>
      <c r="BG209" s="71">
        <f t="shared" si="95"/>
        <v>0</v>
      </c>
      <c r="BH209" s="71">
        <f t="shared" si="96"/>
        <v>0.169658</v>
      </c>
      <c r="BI209" s="71">
        <f t="shared" si="97"/>
        <v>0.0240004</v>
      </c>
      <c r="BJ209" s="71">
        <f t="shared" si="98"/>
        <v>0.5023532</v>
      </c>
      <c r="BK209" s="71">
        <f t="shared" si="99"/>
        <v>1.2562968</v>
      </c>
      <c r="BL209" s="71">
        <f t="shared" si="100"/>
        <v>1.1180876</v>
      </c>
      <c r="BM209" s="71">
        <f t="shared" si="101"/>
        <v>1.2778144</v>
      </c>
      <c r="BN209" s="71">
        <f t="shared" si="102"/>
        <v>0.4791804</v>
      </c>
      <c r="BO209" s="71">
        <f t="shared" si="103"/>
        <v>0.48083560000000003</v>
      </c>
    </row>
    <row r="210" spans="1:67" ht="12">
      <c r="A210" s="3">
        <v>31015</v>
      </c>
      <c r="B210" s="3">
        <v>9</v>
      </c>
      <c r="C210" s="3">
        <v>0</v>
      </c>
      <c r="D210" s="3">
        <v>1</v>
      </c>
      <c r="E210" s="3">
        <v>1</v>
      </c>
      <c r="F210" s="3">
        <v>0</v>
      </c>
      <c r="G210" s="3">
        <v>1</v>
      </c>
      <c r="H210" s="3">
        <v>85</v>
      </c>
      <c r="I210" s="3" t="s">
        <v>254</v>
      </c>
      <c r="J210" s="3">
        <v>49</v>
      </c>
      <c r="K210" s="3">
        <v>5</v>
      </c>
      <c r="L210" s="3">
        <v>2</v>
      </c>
      <c r="M210" s="3">
        <v>1</v>
      </c>
      <c r="N210" s="3">
        <v>2</v>
      </c>
      <c r="O210" s="3">
        <v>0</v>
      </c>
      <c r="P210" s="3">
        <v>0.017312</v>
      </c>
      <c r="Q210" s="9">
        <v>9.2</v>
      </c>
      <c r="R210" s="9">
        <v>85.2</v>
      </c>
      <c r="S210" s="7">
        <v>1</v>
      </c>
      <c r="T210" s="9">
        <v>41.8</v>
      </c>
      <c r="U210" s="9">
        <v>12</v>
      </c>
      <c r="V210" s="9">
        <v>32</v>
      </c>
      <c r="W210" s="9">
        <v>41.8</v>
      </c>
      <c r="X210" s="9">
        <v>10.8</v>
      </c>
      <c r="Y210" s="9">
        <v>294.4</v>
      </c>
      <c r="Z210" s="9">
        <v>0</v>
      </c>
      <c r="AA210" s="7">
        <v>0</v>
      </c>
      <c r="AB210" s="7">
        <f t="shared" si="78"/>
        <v>0</v>
      </c>
      <c r="AC210" s="9">
        <v>0.9</v>
      </c>
      <c r="AD210" s="9">
        <v>0</v>
      </c>
      <c r="AE210" s="9">
        <v>23.9</v>
      </c>
      <c r="AF210" s="9">
        <v>11.7</v>
      </c>
      <c r="AG210" s="9">
        <v>2.9</v>
      </c>
      <c r="AH210" s="9">
        <v>0</v>
      </c>
      <c r="AI210" s="9">
        <v>3.2</v>
      </c>
      <c r="AJ210" s="9">
        <v>234.7</v>
      </c>
      <c r="AK210" s="9">
        <v>225.4</v>
      </c>
      <c r="AL210" s="9">
        <v>-59.6</v>
      </c>
      <c r="AM210" s="9">
        <v>234.6</v>
      </c>
      <c r="AN210" s="9">
        <v>223.6</v>
      </c>
      <c r="AO210" s="9">
        <v>225.5</v>
      </c>
      <c r="AP210" s="9"/>
      <c r="AQ210" s="71">
        <f t="shared" si="79"/>
        <v>0.1592704</v>
      </c>
      <c r="AR210" s="71">
        <f t="shared" si="80"/>
        <v>1.4749824</v>
      </c>
      <c r="AS210" s="71">
        <f t="shared" si="81"/>
        <v>0.017312</v>
      </c>
      <c r="AT210" s="71">
        <f t="shared" si="82"/>
        <v>0.7236416</v>
      </c>
      <c r="AU210" s="71">
        <f t="shared" si="83"/>
        <v>0.207744</v>
      </c>
      <c r="AV210" s="71">
        <f t="shared" si="84"/>
        <v>0.553984</v>
      </c>
      <c r="AW210" s="71">
        <f t="shared" si="85"/>
        <v>0.7236416</v>
      </c>
      <c r="AX210" s="71">
        <f t="shared" si="86"/>
        <v>0.1869696</v>
      </c>
      <c r="AY210" s="71">
        <f t="shared" si="87"/>
        <v>5.0966528</v>
      </c>
      <c r="AZ210" s="71">
        <f t="shared" si="88"/>
        <v>0</v>
      </c>
      <c r="BA210" s="71">
        <f t="shared" si="89"/>
        <v>0</v>
      </c>
      <c r="BB210" s="71">
        <f t="shared" si="90"/>
        <v>0</v>
      </c>
      <c r="BC210" s="71">
        <f t="shared" si="91"/>
        <v>0.0155808</v>
      </c>
      <c r="BD210" s="71">
        <f t="shared" si="92"/>
        <v>0</v>
      </c>
      <c r="BE210" s="71">
        <f t="shared" si="93"/>
        <v>0.4137568</v>
      </c>
      <c r="BF210" s="71">
        <f t="shared" si="94"/>
        <v>0.2025504</v>
      </c>
      <c r="BG210" s="71">
        <f t="shared" si="95"/>
        <v>0.0502048</v>
      </c>
      <c r="BH210" s="71">
        <f t="shared" si="96"/>
        <v>0</v>
      </c>
      <c r="BI210" s="71">
        <f t="shared" si="97"/>
        <v>0.05539840000000001</v>
      </c>
      <c r="BJ210" s="71">
        <f t="shared" si="98"/>
        <v>4.0631264</v>
      </c>
      <c r="BK210" s="71">
        <f t="shared" si="99"/>
        <v>3.9021248</v>
      </c>
      <c r="BL210" s="71">
        <f t="shared" si="100"/>
        <v>-1.0317952000000001</v>
      </c>
      <c r="BM210" s="71">
        <f t="shared" si="101"/>
        <v>4.0613952</v>
      </c>
      <c r="BN210" s="71">
        <f t="shared" si="102"/>
        <v>3.8709632000000003</v>
      </c>
      <c r="BO210" s="71">
        <f t="shared" si="103"/>
        <v>3.903856</v>
      </c>
    </row>
    <row r="211" spans="1:67" ht="12">
      <c r="A211" s="3">
        <v>31016</v>
      </c>
      <c r="B211" s="3">
        <v>9</v>
      </c>
      <c r="C211" s="3">
        <v>0</v>
      </c>
      <c r="D211" s="3">
        <v>1</v>
      </c>
      <c r="E211" s="3">
        <v>2</v>
      </c>
      <c r="F211" s="3">
        <v>1</v>
      </c>
      <c r="G211" s="3">
        <v>4</v>
      </c>
      <c r="H211" s="3">
        <v>91</v>
      </c>
      <c r="I211" s="3" t="s">
        <v>297</v>
      </c>
      <c r="J211" s="3">
        <v>98</v>
      </c>
      <c r="K211" s="3">
        <v>5</v>
      </c>
      <c r="L211" s="3">
        <v>2</v>
      </c>
      <c r="M211" s="3">
        <v>1</v>
      </c>
      <c r="N211" s="3">
        <v>2</v>
      </c>
      <c r="O211" s="3">
        <v>0</v>
      </c>
      <c r="P211" s="3">
        <v>0.008276</v>
      </c>
      <c r="Q211" s="9">
        <v>45.8</v>
      </c>
      <c r="R211" s="9">
        <v>125.1</v>
      </c>
      <c r="S211" s="7">
        <v>1</v>
      </c>
      <c r="T211" s="9">
        <v>67.5</v>
      </c>
      <c r="U211" s="9">
        <v>2.6</v>
      </c>
      <c r="V211" s="9">
        <v>0</v>
      </c>
      <c r="W211" s="9">
        <v>2.1</v>
      </c>
      <c r="X211" s="9">
        <v>0</v>
      </c>
      <c r="Y211" s="9">
        <v>0.5</v>
      </c>
      <c r="Z211" s="9">
        <v>0</v>
      </c>
      <c r="AA211" s="7">
        <v>0</v>
      </c>
      <c r="AB211" s="7">
        <f t="shared" si="78"/>
        <v>0</v>
      </c>
      <c r="AC211" s="9">
        <v>0</v>
      </c>
      <c r="AD211" s="9">
        <v>0</v>
      </c>
      <c r="AE211" s="9">
        <v>58</v>
      </c>
      <c r="AF211" s="9">
        <v>9.4</v>
      </c>
      <c r="AG211" s="9">
        <v>0</v>
      </c>
      <c r="AH211" s="9">
        <v>2.6</v>
      </c>
      <c r="AI211" s="9">
        <v>0</v>
      </c>
      <c r="AJ211" s="9">
        <v>243.1</v>
      </c>
      <c r="AK211" s="9">
        <v>197.3</v>
      </c>
      <c r="AL211" s="9">
        <v>242.6</v>
      </c>
      <c r="AM211" s="9">
        <v>243.1</v>
      </c>
      <c r="AN211" s="9">
        <v>197.3</v>
      </c>
      <c r="AO211" s="9">
        <v>197.3</v>
      </c>
      <c r="AP211" s="9"/>
      <c r="AQ211" s="71">
        <f t="shared" si="79"/>
        <v>0.3790408</v>
      </c>
      <c r="AR211" s="71">
        <f t="shared" si="80"/>
        <v>1.0353276</v>
      </c>
      <c r="AS211" s="71">
        <f t="shared" si="81"/>
        <v>0.008276</v>
      </c>
      <c r="AT211" s="71">
        <f t="shared" si="82"/>
        <v>0.5586300000000001</v>
      </c>
      <c r="AU211" s="71">
        <f t="shared" si="83"/>
        <v>0.0215176</v>
      </c>
      <c r="AV211" s="71">
        <f t="shared" si="84"/>
        <v>0</v>
      </c>
      <c r="AW211" s="71">
        <f t="shared" si="85"/>
        <v>0.017379600000000002</v>
      </c>
      <c r="AX211" s="71">
        <f t="shared" si="86"/>
        <v>0</v>
      </c>
      <c r="AY211" s="71">
        <f t="shared" si="87"/>
        <v>0.004138</v>
      </c>
      <c r="AZ211" s="71">
        <f t="shared" si="88"/>
        <v>0</v>
      </c>
      <c r="BA211" s="71">
        <f t="shared" si="89"/>
        <v>0</v>
      </c>
      <c r="BB211" s="71">
        <f t="shared" si="90"/>
        <v>0</v>
      </c>
      <c r="BC211" s="71">
        <f t="shared" si="91"/>
        <v>0</v>
      </c>
      <c r="BD211" s="71">
        <f t="shared" si="92"/>
        <v>0</v>
      </c>
      <c r="BE211" s="71">
        <f t="shared" si="93"/>
        <v>0.48000800000000005</v>
      </c>
      <c r="BF211" s="71">
        <f t="shared" si="94"/>
        <v>0.0777944</v>
      </c>
      <c r="BG211" s="71">
        <f t="shared" si="95"/>
        <v>0</v>
      </c>
      <c r="BH211" s="71">
        <f t="shared" si="96"/>
        <v>0.0215176</v>
      </c>
      <c r="BI211" s="71">
        <f t="shared" si="97"/>
        <v>0</v>
      </c>
      <c r="BJ211" s="71">
        <f t="shared" si="98"/>
        <v>2.0118956</v>
      </c>
      <c r="BK211" s="71">
        <f t="shared" si="99"/>
        <v>1.6328548000000003</v>
      </c>
      <c r="BL211" s="71">
        <f t="shared" si="100"/>
        <v>2.0077576</v>
      </c>
      <c r="BM211" s="71">
        <f t="shared" si="101"/>
        <v>2.0118956</v>
      </c>
      <c r="BN211" s="71">
        <f t="shared" si="102"/>
        <v>1.6328548000000003</v>
      </c>
      <c r="BO211" s="71">
        <f t="shared" si="103"/>
        <v>1.6328548000000003</v>
      </c>
    </row>
    <row r="212" spans="1:67" ht="12">
      <c r="A212" s="3">
        <v>31017</v>
      </c>
      <c r="B212" s="3">
        <v>9</v>
      </c>
      <c r="C212" s="3">
        <v>0</v>
      </c>
      <c r="D212" s="3">
        <v>1</v>
      </c>
      <c r="E212" s="3">
        <v>1</v>
      </c>
      <c r="F212" s="3">
        <v>0</v>
      </c>
      <c r="G212" s="3">
        <v>3</v>
      </c>
      <c r="H212" s="3">
        <v>40</v>
      </c>
      <c r="I212" s="3" t="s">
        <v>695</v>
      </c>
      <c r="J212" s="3">
        <v>83</v>
      </c>
      <c r="K212" s="3">
        <v>3</v>
      </c>
      <c r="L212" s="3">
        <v>2</v>
      </c>
      <c r="M212" s="3">
        <v>2</v>
      </c>
      <c r="N212" s="3">
        <v>2</v>
      </c>
      <c r="O212" s="3">
        <v>0</v>
      </c>
      <c r="P212" s="3">
        <v>0.003758</v>
      </c>
      <c r="Q212" s="9">
        <v>2.8</v>
      </c>
      <c r="R212" s="9">
        <v>0</v>
      </c>
      <c r="S212" s="7">
        <v>0</v>
      </c>
      <c r="T212" s="9">
        <v>17.1</v>
      </c>
      <c r="U212" s="9">
        <v>7.1</v>
      </c>
      <c r="V212" s="9">
        <v>0</v>
      </c>
      <c r="W212" s="9">
        <v>13.9</v>
      </c>
      <c r="X212" s="9">
        <v>4.7</v>
      </c>
      <c r="Y212" s="9">
        <v>37.2</v>
      </c>
      <c r="Z212" s="9">
        <v>212.7</v>
      </c>
      <c r="AA212" s="7">
        <v>1</v>
      </c>
      <c r="AB212" s="7">
        <f t="shared" si="78"/>
        <v>1</v>
      </c>
      <c r="AC212" s="9">
        <v>2.3</v>
      </c>
      <c r="AD212" s="9">
        <v>0</v>
      </c>
      <c r="AE212" s="9">
        <v>14.6</v>
      </c>
      <c r="AF212" s="9">
        <v>2.2</v>
      </c>
      <c r="AG212" s="9">
        <v>0</v>
      </c>
      <c r="AH212" s="9">
        <v>6.4</v>
      </c>
      <c r="AI212" s="9">
        <v>6.1</v>
      </c>
      <c r="AJ212" s="9">
        <v>46</v>
      </c>
      <c r="AK212" s="9">
        <v>256</v>
      </c>
      <c r="AL212" s="9">
        <v>221.5</v>
      </c>
      <c r="AM212" s="9">
        <v>258.8</v>
      </c>
      <c r="AN212" s="9">
        <v>42.8</v>
      </c>
      <c r="AO212" s="9">
        <v>43.2</v>
      </c>
      <c r="AP212" s="9"/>
      <c r="AQ212" s="71">
        <f t="shared" si="79"/>
        <v>0.0105224</v>
      </c>
      <c r="AR212" s="71">
        <f t="shared" si="80"/>
        <v>0</v>
      </c>
      <c r="AS212" s="71">
        <f t="shared" si="81"/>
        <v>0</v>
      </c>
      <c r="AT212" s="71">
        <f t="shared" si="82"/>
        <v>0.06426180000000001</v>
      </c>
      <c r="AU212" s="71">
        <f t="shared" si="83"/>
        <v>0.0266818</v>
      </c>
      <c r="AV212" s="71">
        <f t="shared" si="84"/>
        <v>0</v>
      </c>
      <c r="AW212" s="71">
        <f t="shared" si="85"/>
        <v>0.0522362</v>
      </c>
      <c r="AX212" s="71">
        <f t="shared" si="86"/>
        <v>0.0176626</v>
      </c>
      <c r="AY212" s="71">
        <f t="shared" si="87"/>
        <v>0.13979760000000002</v>
      </c>
      <c r="AZ212" s="71">
        <f t="shared" si="88"/>
        <v>0.7993266</v>
      </c>
      <c r="BA212" s="71">
        <f t="shared" si="89"/>
        <v>0.003758</v>
      </c>
      <c r="BB212" s="71">
        <f t="shared" si="90"/>
        <v>0.003758</v>
      </c>
      <c r="BC212" s="71">
        <f t="shared" si="91"/>
        <v>0.008643399999999999</v>
      </c>
      <c r="BD212" s="71">
        <f t="shared" si="92"/>
        <v>0</v>
      </c>
      <c r="BE212" s="71">
        <f t="shared" si="93"/>
        <v>0.0548668</v>
      </c>
      <c r="BF212" s="71">
        <f t="shared" si="94"/>
        <v>0.0082676</v>
      </c>
      <c r="BG212" s="71">
        <f t="shared" si="95"/>
        <v>0</v>
      </c>
      <c r="BH212" s="71">
        <f t="shared" si="96"/>
        <v>0.024051200000000002</v>
      </c>
      <c r="BI212" s="71">
        <f t="shared" si="97"/>
        <v>0.022923799999999998</v>
      </c>
      <c r="BJ212" s="71">
        <f t="shared" si="98"/>
        <v>0.172868</v>
      </c>
      <c r="BK212" s="71">
        <f t="shared" si="99"/>
        <v>0.962048</v>
      </c>
      <c r="BL212" s="71">
        <f t="shared" si="100"/>
        <v>0.832397</v>
      </c>
      <c r="BM212" s="71">
        <f t="shared" si="101"/>
        <v>0.9725704000000001</v>
      </c>
      <c r="BN212" s="71">
        <f t="shared" si="102"/>
        <v>0.1608424</v>
      </c>
      <c r="BO212" s="71">
        <f t="shared" si="103"/>
        <v>0.1623456</v>
      </c>
    </row>
    <row r="213" spans="1:67" ht="12">
      <c r="A213" s="3">
        <v>31018</v>
      </c>
      <c r="B213" s="3">
        <v>9</v>
      </c>
      <c r="C213" s="3">
        <v>0</v>
      </c>
      <c r="D213" s="3">
        <v>1</v>
      </c>
      <c r="E213" s="3">
        <v>1</v>
      </c>
      <c r="F213" s="3">
        <v>0</v>
      </c>
      <c r="G213" s="3">
        <v>3</v>
      </c>
      <c r="H213" s="3">
        <v>40</v>
      </c>
      <c r="I213" s="3" t="s">
        <v>695</v>
      </c>
      <c r="J213" s="3">
        <v>83</v>
      </c>
      <c r="K213" s="3">
        <v>3</v>
      </c>
      <c r="L213" s="3">
        <v>2</v>
      </c>
      <c r="M213" s="3">
        <v>1</v>
      </c>
      <c r="N213" s="3">
        <v>1</v>
      </c>
      <c r="O213" s="3">
        <v>0</v>
      </c>
      <c r="P213" s="3">
        <v>0.003758</v>
      </c>
      <c r="Q213" s="9">
        <v>0.2</v>
      </c>
      <c r="R213" s="9">
        <v>0</v>
      </c>
      <c r="S213" s="7">
        <v>0</v>
      </c>
      <c r="T213" s="9">
        <v>2.8</v>
      </c>
      <c r="U213" s="9">
        <v>1</v>
      </c>
      <c r="V213" s="9">
        <v>0</v>
      </c>
      <c r="W213" s="9">
        <v>6.8</v>
      </c>
      <c r="X213" s="9">
        <v>1.7</v>
      </c>
      <c r="Y213" s="9">
        <v>4.3</v>
      </c>
      <c r="Z213" s="9">
        <v>208.3</v>
      </c>
      <c r="AA213" s="7">
        <v>1</v>
      </c>
      <c r="AB213" s="7">
        <f t="shared" si="78"/>
        <v>1</v>
      </c>
      <c r="AC213" s="9">
        <v>0.2</v>
      </c>
      <c r="AD213" s="9">
        <v>0</v>
      </c>
      <c r="AE213" s="9">
        <v>0.7</v>
      </c>
      <c r="AF213" s="9">
        <v>2.1</v>
      </c>
      <c r="AG213" s="9">
        <v>0</v>
      </c>
      <c r="AH213" s="9">
        <v>0.4</v>
      </c>
      <c r="AI213" s="9">
        <v>1.8</v>
      </c>
      <c r="AJ213" s="9">
        <v>12.9</v>
      </c>
      <c r="AK213" s="9">
        <v>221</v>
      </c>
      <c r="AL213" s="9">
        <v>216.9</v>
      </c>
      <c r="AM213" s="9">
        <v>221.2</v>
      </c>
      <c r="AN213" s="9">
        <v>12.3</v>
      </c>
      <c r="AO213" s="9">
        <v>12.7</v>
      </c>
      <c r="AP213" s="9"/>
      <c r="AQ213" s="71">
        <f t="shared" si="79"/>
        <v>0.0007516000000000001</v>
      </c>
      <c r="AR213" s="71">
        <f t="shared" si="80"/>
        <v>0</v>
      </c>
      <c r="AS213" s="71">
        <f t="shared" si="81"/>
        <v>0</v>
      </c>
      <c r="AT213" s="71">
        <f t="shared" si="82"/>
        <v>0.0105224</v>
      </c>
      <c r="AU213" s="71">
        <f t="shared" si="83"/>
        <v>0.003758</v>
      </c>
      <c r="AV213" s="71">
        <f t="shared" si="84"/>
        <v>0</v>
      </c>
      <c r="AW213" s="71">
        <f t="shared" si="85"/>
        <v>0.0255544</v>
      </c>
      <c r="AX213" s="71">
        <f t="shared" si="86"/>
        <v>0.0063886</v>
      </c>
      <c r="AY213" s="71">
        <f t="shared" si="87"/>
        <v>0.0161594</v>
      </c>
      <c r="AZ213" s="71">
        <f t="shared" si="88"/>
        <v>0.7827914</v>
      </c>
      <c r="BA213" s="71">
        <f t="shared" si="89"/>
        <v>0.003758</v>
      </c>
      <c r="BB213" s="71">
        <f t="shared" si="90"/>
        <v>0.003758</v>
      </c>
      <c r="BC213" s="71">
        <f t="shared" si="91"/>
        <v>0.0007516000000000001</v>
      </c>
      <c r="BD213" s="71">
        <f t="shared" si="92"/>
        <v>0</v>
      </c>
      <c r="BE213" s="71">
        <f t="shared" si="93"/>
        <v>0.0026306</v>
      </c>
      <c r="BF213" s="71">
        <f t="shared" si="94"/>
        <v>0.007891800000000001</v>
      </c>
      <c r="BG213" s="71">
        <f t="shared" si="95"/>
        <v>0</v>
      </c>
      <c r="BH213" s="71">
        <f t="shared" si="96"/>
        <v>0.0015032000000000001</v>
      </c>
      <c r="BI213" s="71">
        <f t="shared" si="97"/>
        <v>0.0067644</v>
      </c>
      <c r="BJ213" s="71">
        <f t="shared" si="98"/>
        <v>0.0484782</v>
      </c>
      <c r="BK213" s="71">
        <f t="shared" si="99"/>
        <v>0.830518</v>
      </c>
      <c r="BL213" s="71">
        <f t="shared" si="100"/>
        <v>0.8151102</v>
      </c>
      <c r="BM213" s="71">
        <f t="shared" si="101"/>
        <v>0.8312695999999999</v>
      </c>
      <c r="BN213" s="71">
        <f t="shared" si="102"/>
        <v>0.046223400000000005</v>
      </c>
      <c r="BO213" s="71">
        <f t="shared" si="103"/>
        <v>0.0477266</v>
      </c>
    </row>
    <row r="214" spans="1:67" ht="12">
      <c r="A214" s="3">
        <v>31019</v>
      </c>
      <c r="B214" s="3">
        <v>9</v>
      </c>
      <c r="C214" s="3">
        <v>0</v>
      </c>
      <c r="D214" s="3">
        <v>1</v>
      </c>
      <c r="E214" s="3">
        <v>2</v>
      </c>
      <c r="F214" s="3">
        <v>1</v>
      </c>
      <c r="G214" s="3">
        <v>3</v>
      </c>
      <c r="H214" s="3">
        <v>91</v>
      </c>
      <c r="I214" s="3" t="s">
        <v>297</v>
      </c>
      <c r="J214" s="3">
        <v>98</v>
      </c>
      <c r="K214" s="3">
        <v>5</v>
      </c>
      <c r="L214" s="3">
        <v>2</v>
      </c>
      <c r="M214" s="3">
        <v>1</v>
      </c>
      <c r="N214" s="3">
        <v>2</v>
      </c>
      <c r="O214" s="3">
        <v>0</v>
      </c>
      <c r="P214" s="3">
        <v>0.003758</v>
      </c>
      <c r="Q214" s="9">
        <v>52.9</v>
      </c>
      <c r="R214" s="9">
        <v>0</v>
      </c>
      <c r="S214" s="7">
        <v>0</v>
      </c>
      <c r="T214" s="9">
        <v>84.6</v>
      </c>
      <c r="U214" s="9">
        <v>50</v>
      </c>
      <c r="V214" s="9">
        <v>0</v>
      </c>
      <c r="W214" s="9">
        <v>18.7</v>
      </c>
      <c r="X214" s="9">
        <v>14.2</v>
      </c>
      <c r="Y214" s="9">
        <v>0.6</v>
      </c>
      <c r="Z214" s="9">
        <v>0</v>
      </c>
      <c r="AA214" s="7">
        <v>0</v>
      </c>
      <c r="AB214" s="7">
        <f t="shared" si="78"/>
        <v>0</v>
      </c>
      <c r="AC214" s="9">
        <v>0</v>
      </c>
      <c r="AD214" s="9">
        <v>0</v>
      </c>
      <c r="AE214" s="9">
        <v>62.7</v>
      </c>
      <c r="AF214" s="9">
        <v>16.6</v>
      </c>
      <c r="AG214" s="9">
        <v>0</v>
      </c>
      <c r="AH214" s="9">
        <v>47.3</v>
      </c>
      <c r="AI214" s="9">
        <v>2.6</v>
      </c>
      <c r="AJ214" s="9">
        <v>220.7</v>
      </c>
      <c r="AK214" s="9">
        <v>167.8</v>
      </c>
      <c r="AL214" s="9">
        <v>220</v>
      </c>
      <c r="AM214" s="9">
        <v>220.7</v>
      </c>
      <c r="AN214" s="9">
        <v>167.5</v>
      </c>
      <c r="AO214" s="9">
        <v>167.8</v>
      </c>
      <c r="AP214" s="9"/>
      <c r="AQ214" s="71">
        <f t="shared" si="79"/>
        <v>0.1987982</v>
      </c>
      <c r="AR214" s="71">
        <f t="shared" si="80"/>
        <v>0</v>
      </c>
      <c r="AS214" s="71">
        <f t="shared" si="81"/>
        <v>0</v>
      </c>
      <c r="AT214" s="71">
        <f t="shared" si="82"/>
        <v>0.3179268</v>
      </c>
      <c r="AU214" s="71">
        <f t="shared" si="83"/>
        <v>0.1879</v>
      </c>
      <c r="AV214" s="71">
        <f t="shared" si="84"/>
        <v>0</v>
      </c>
      <c r="AW214" s="71">
        <f t="shared" si="85"/>
        <v>0.07027459999999999</v>
      </c>
      <c r="AX214" s="71">
        <f t="shared" si="86"/>
        <v>0.0533636</v>
      </c>
      <c r="AY214" s="71">
        <f t="shared" si="87"/>
        <v>0.0022548</v>
      </c>
      <c r="AZ214" s="71">
        <f t="shared" si="88"/>
        <v>0</v>
      </c>
      <c r="BA214" s="71">
        <f t="shared" si="89"/>
        <v>0</v>
      </c>
      <c r="BB214" s="71">
        <f t="shared" si="90"/>
        <v>0</v>
      </c>
      <c r="BC214" s="71">
        <f t="shared" si="91"/>
        <v>0</v>
      </c>
      <c r="BD214" s="71">
        <f t="shared" si="92"/>
        <v>0</v>
      </c>
      <c r="BE214" s="71">
        <f t="shared" si="93"/>
        <v>0.23562660000000002</v>
      </c>
      <c r="BF214" s="71">
        <f t="shared" si="94"/>
        <v>0.06238280000000001</v>
      </c>
      <c r="BG214" s="71">
        <f t="shared" si="95"/>
        <v>0</v>
      </c>
      <c r="BH214" s="71">
        <f t="shared" si="96"/>
        <v>0.17775339999999998</v>
      </c>
      <c r="BI214" s="71">
        <f t="shared" si="97"/>
        <v>0.0097708</v>
      </c>
      <c r="BJ214" s="71">
        <f t="shared" si="98"/>
        <v>0.8293906</v>
      </c>
      <c r="BK214" s="71">
        <f t="shared" si="99"/>
        <v>0.6305924</v>
      </c>
      <c r="BL214" s="71">
        <f t="shared" si="100"/>
        <v>0.82676</v>
      </c>
      <c r="BM214" s="71">
        <f t="shared" si="101"/>
        <v>0.8293906</v>
      </c>
      <c r="BN214" s="71">
        <f t="shared" si="102"/>
        <v>0.629465</v>
      </c>
      <c r="BO214" s="71">
        <f t="shared" si="103"/>
        <v>0.6305924</v>
      </c>
    </row>
    <row r="215" spans="1:67" ht="12">
      <c r="A215" s="3">
        <v>31020</v>
      </c>
      <c r="B215" s="3">
        <v>9</v>
      </c>
      <c r="C215" s="3">
        <v>0</v>
      </c>
      <c r="D215" s="3">
        <v>1</v>
      </c>
      <c r="E215" s="3">
        <v>1</v>
      </c>
      <c r="F215" s="3">
        <v>0</v>
      </c>
      <c r="G215" s="3">
        <v>3</v>
      </c>
      <c r="H215" s="3">
        <v>40</v>
      </c>
      <c r="I215" s="3" t="s">
        <v>695</v>
      </c>
      <c r="J215" s="3">
        <v>83</v>
      </c>
      <c r="K215" s="3">
        <v>3</v>
      </c>
      <c r="L215" s="3">
        <v>1</v>
      </c>
      <c r="M215" s="3">
        <v>1</v>
      </c>
      <c r="N215" s="3">
        <v>2</v>
      </c>
      <c r="O215" s="3">
        <v>0</v>
      </c>
      <c r="P215" s="3">
        <v>0.003758</v>
      </c>
      <c r="Q215" s="9">
        <v>104.5</v>
      </c>
      <c r="R215" s="9">
        <v>0</v>
      </c>
      <c r="S215" s="7">
        <v>0</v>
      </c>
      <c r="T215" s="9">
        <v>91.9</v>
      </c>
      <c r="U215" s="9">
        <v>68.7</v>
      </c>
      <c r="V215" s="9">
        <v>0</v>
      </c>
      <c r="W215" s="9">
        <v>24.8</v>
      </c>
      <c r="X215" s="9">
        <v>14.2</v>
      </c>
      <c r="Y215" s="9">
        <v>45.6</v>
      </c>
      <c r="Z215" s="9">
        <v>250.8</v>
      </c>
      <c r="AA215" s="7">
        <v>1</v>
      </c>
      <c r="AB215" s="7">
        <f t="shared" si="78"/>
        <v>1</v>
      </c>
      <c r="AC215" s="9">
        <v>2.6</v>
      </c>
      <c r="AD215" s="9">
        <v>0</v>
      </c>
      <c r="AE215" s="9">
        <v>73</v>
      </c>
      <c r="AF215" s="9">
        <v>13.7</v>
      </c>
      <c r="AG215" s="9">
        <v>0</v>
      </c>
      <c r="AH215" s="9">
        <v>64.6</v>
      </c>
      <c r="AI215" s="9">
        <v>2.6</v>
      </c>
      <c r="AJ215" s="9">
        <v>304.4</v>
      </c>
      <c r="AK215" s="9">
        <v>450.7</v>
      </c>
      <c r="AL215" s="9">
        <v>509.6</v>
      </c>
      <c r="AM215" s="9">
        <v>555.2</v>
      </c>
      <c r="AN215" s="9">
        <v>199.6</v>
      </c>
      <c r="AO215" s="9">
        <v>199.9</v>
      </c>
      <c r="AP215" s="9"/>
      <c r="AQ215" s="71">
        <f t="shared" si="79"/>
        <v>0.39271100000000003</v>
      </c>
      <c r="AR215" s="71">
        <f t="shared" si="80"/>
        <v>0</v>
      </c>
      <c r="AS215" s="71">
        <f t="shared" si="81"/>
        <v>0</v>
      </c>
      <c r="AT215" s="71">
        <f t="shared" si="82"/>
        <v>0.3453602</v>
      </c>
      <c r="AU215" s="71">
        <f t="shared" si="83"/>
        <v>0.25817460000000003</v>
      </c>
      <c r="AV215" s="71">
        <f t="shared" si="84"/>
        <v>0</v>
      </c>
      <c r="AW215" s="71">
        <f t="shared" si="85"/>
        <v>0.0931984</v>
      </c>
      <c r="AX215" s="71">
        <f t="shared" si="86"/>
        <v>0.0533636</v>
      </c>
      <c r="AY215" s="71">
        <f t="shared" si="87"/>
        <v>0.1713648</v>
      </c>
      <c r="AZ215" s="71">
        <f t="shared" si="88"/>
        <v>0.9425064000000001</v>
      </c>
      <c r="BA215" s="71">
        <f t="shared" si="89"/>
        <v>0.003758</v>
      </c>
      <c r="BB215" s="71">
        <f t="shared" si="90"/>
        <v>0.003758</v>
      </c>
      <c r="BC215" s="71">
        <f t="shared" si="91"/>
        <v>0.0097708</v>
      </c>
      <c r="BD215" s="71">
        <f t="shared" si="92"/>
        <v>0</v>
      </c>
      <c r="BE215" s="71">
        <f t="shared" si="93"/>
        <v>0.274334</v>
      </c>
      <c r="BF215" s="71">
        <f t="shared" si="94"/>
        <v>0.0514846</v>
      </c>
      <c r="BG215" s="71">
        <f t="shared" si="95"/>
        <v>0</v>
      </c>
      <c r="BH215" s="71">
        <f t="shared" si="96"/>
        <v>0.24276679999999998</v>
      </c>
      <c r="BI215" s="71">
        <f t="shared" si="97"/>
        <v>0.0097708</v>
      </c>
      <c r="BJ215" s="71">
        <f t="shared" si="98"/>
        <v>1.1439352</v>
      </c>
      <c r="BK215" s="71">
        <f t="shared" si="99"/>
        <v>1.6937306</v>
      </c>
      <c r="BL215" s="71">
        <f t="shared" si="100"/>
        <v>1.9150768</v>
      </c>
      <c r="BM215" s="71">
        <f t="shared" si="101"/>
        <v>2.0864416</v>
      </c>
      <c r="BN215" s="71">
        <f t="shared" si="102"/>
        <v>0.7500968</v>
      </c>
      <c r="BO215" s="71">
        <f t="shared" si="103"/>
        <v>0.7512242</v>
      </c>
    </row>
    <row r="216" spans="1:67" ht="12">
      <c r="A216" s="3">
        <v>31021</v>
      </c>
      <c r="B216" s="3">
        <v>9</v>
      </c>
      <c r="C216" s="3">
        <v>0</v>
      </c>
      <c r="D216" s="3">
        <v>1</v>
      </c>
      <c r="E216" s="3">
        <v>2</v>
      </c>
      <c r="F216" s="3">
        <v>1</v>
      </c>
      <c r="G216" s="3">
        <v>4</v>
      </c>
      <c r="H216" s="3">
        <v>91</v>
      </c>
      <c r="I216" s="3" t="s">
        <v>297</v>
      </c>
      <c r="J216" s="3">
        <v>98</v>
      </c>
      <c r="K216" s="3">
        <v>5</v>
      </c>
      <c r="L216" s="3">
        <v>1</v>
      </c>
      <c r="M216" s="3">
        <v>2</v>
      </c>
      <c r="N216" s="3">
        <v>2</v>
      </c>
      <c r="O216" s="3">
        <v>0</v>
      </c>
      <c r="P216" s="3">
        <v>0.008276</v>
      </c>
      <c r="Q216" s="9">
        <v>63</v>
      </c>
      <c r="R216" s="9">
        <v>0</v>
      </c>
      <c r="S216" s="7">
        <v>0</v>
      </c>
      <c r="T216" s="9">
        <v>0</v>
      </c>
      <c r="U216" s="9">
        <v>0</v>
      </c>
      <c r="V216" s="9">
        <v>0</v>
      </c>
      <c r="W216" s="9">
        <v>3.1</v>
      </c>
      <c r="X216" s="9">
        <v>0</v>
      </c>
      <c r="Y216" s="9">
        <v>0</v>
      </c>
      <c r="Z216" s="9">
        <v>0</v>
      </c>
      <c r="AA216" s="7">
        <v>0</v>
      </c>
      <c r="AB216" s="7">
        <f t="shared" si="78"/>
        <v>0</v>
      </c>
      <c r="AC216" s="9">
        <v>4.2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66.3</v>
      </c>
      <c r="AK216" s="9">
        <v>3.2</v>
      </c>
      <c r="AL216" s="9">
        <v>66.3</v>
      </c>
      <c r="AM216" s="9">
        <v>66.2</v>
      </c>
      <c r="AN216" s="9">
        <v>3.1</v>
      </c>
      <c r="AO216" s="9">
        <v>3.3</v>
      </c>
      <c r="AP216" s="9"/>
      <c r="AQ216" s="71">
        <f t="shared" si="79"/>
        <v>0.5213880000000001</v>
      </c>
      <c r="AR216" s="71">
        <f t="shared" si="80"/>
        <v>0</v>
      </c>
      <c r="AS216" s="71">
        <f t="shared" si="81"/>
        <v>0</v>
      </c>
      <c r="AT216" s="71">
        <f t="shared" si="82"/>
        <v>0</v>
      </c>
      <c r="AU216" s="71">
        <f t="shared" si="83"/>
        <v>0</v>
      </c>
      <c r="AV216" s="71">
        <f t="shared" si="84"/>
        <v>0</v>
      </c>
      <c r="AW216" s="71">
        <f t="shared" si="85"/>
        <v>0.0256556</v>
      </c>
      <c r="AX216" s="71">
        <f t="shared" si="86"/>
        <v>0</v>
      </c>
      <c r="AY216" s="71">
        <f t="shared" si="87"/>
        <v>0</v>
      </c>
      <c r="AZ216" s="71">
        <f t="shared" si="88"/>
        <v>0</v>
      </c>
      <c r="BA216" s="71">
        <f t="shared" si="89"/>
        <v>0</v>
      </c>
      <c r="BB216" s="71">
        <f t="shared" si="90"/>
        <v>0</v>
      </c>
      <c r="BC216" s="71">
        <f t="shared" si="91"/>
        <v>0.034759200000000004</v>
      </c>
      <c r="BD216" s="71">
        <f t="shared" si="92"/>
        <v>0</v>
      </c>
      <c r="BE216" s="71">
        <f t="shared" si="93"/>
        <v>0</v>
      </c>
      <c r="BF216" s="71">
        <f t="shared" si="94"/>
        <v>0</v>
      </c>
      <c r="BG216" s="71">
        <f t="shared" si="95"/>
        <v>0</v>
      </c>
      <c r="BH216" s="71">
        <f t="shared" si="96"/>
        <v>0</v>
      </c>
      <c r="BI216" s="71">
        <f t="shared" si="97"/>
        <v>0</v>
      </c>
      <c r="BJ216" s="71">
        <f t="shared" si="98"/>
        <v>0.5486988</v>
      </c>
      <c r="BK216" s="71">
        <f t="shared" si="99"/>
        <v>0.026483200000000002</v>
      </c>
      <c r="BL216" s="71">
        <f t="shared" si="100"/>
        <v>0.5486988</v>
      </c>
      <c r="BM216" s="71">
        <f t="shared" si="101"/>
        <v>0.5478712</v>
      </c>
      <c r="BN216" s="71">
        <f t="shared" si="102"/>
        <v>0.0256556</v>
      </c>
      <c r="BO216" s="71">
        <f t="shared" si="103"/>
        <v>0.0273108</v>
      </c>
    </row>
    <row r="217" spans="1:67" ht="12">
      <c r="A217" s="3">
        <v>31022</v>
      </c>
      <c r="B217" s="3">
        <v>9</v>
      </c>
      <c r="C217" s="3">
        <v>0</v>
      </c>
      <c r="D217" s="3">
        <v>1</v>
      </c>
      <c r="E217" s="3">
        <v>1</v>
      </c>
      <c r="F217" s="3">
        <v>0</v>
      </c>
      <c r="G217" s="3">
        <v>4</v>
      </c>
      <c r="H217" s="3">
        <v>15</v>
      </c>
      <c r="I217" s="3" t="s">
        <v>556</v>
      </c>
      <c r="J217" s="3">
        <v>20</v>
      </c>
      <c r="K217" s="3">
        <v>5</v>
      </c>
      <c r="L217" s="3">
        <v>2</v>
      </c>
      <c r="M217" s="3">
        <v>1</v>
      </c>
      <c r="N217" s="3">
        <v>2</v>
      </c>
      <c r="O217" s="3">
        <v>0</v>
      </c>
      <c r="P217" s="3">
        <v>0.008276</v>
      </c>
      <c r="Q217" s="9">
        <v>402.6</v>
      </c>
      <c r="R217" s="9">
        <v>0</v>
      </c>
      <c r="S217" s="7">
        <v>0</v>
      </c>
      <c r="T217" s="9">
        <v>46.9</v>
      </c>
      <c r="U217" s="9">
        <v>0.4</v>
      </c>
      <c r="V217" s="9">
        <v>52.5</v>
      </c>
      <c r="W217" s="9">
        <v>28.4</v>
      </c>
      <c r="X217" s="9">
        <v>3.8</v>
      </c>
      <c r="Y217" s="9">
        <v>62.3</v>
      </c>
      <c r="Z217" s="9">
        <v>338.3</v>
      </c>
      <c r="AA217" s="7">
        <v>1</v>
      </c>
      <c r="AB217" s="7">
        <f t="shared" si="78"/>
        <v>1</v>
      </c>
      <c r="AC217" s="9">
        <v>15.9</v>
      </c>
      <c r="AD217" s="9">
        <v>0</v>
      </c>
      <c r="AE217" s="9">
        <v>16.1</v>
      </c>
      <c r="AF217" s="9">
        <v>2.8</v>
      </c>
      <c r="AG217" s="9">
        <v>27.9</v>
      </c>
      <c r="AH217" s="9">
        <v>0.1</v>
      </c>
      <c r="AI217" s="9">
        <v>7</v>
      </c>
      <c r="AJ217" s="9">
        <v>534.9</v>
      </c>
      <c r="AK217" s="9">
        <v>470.6</v>
      </c>
      <c r="AL217" s="9">
        <v>810.9</v>
      </c>
      <c r="AM217" s="9">
        <v>873.2</v>
      </c>
      <c r="AN217" s="9">
        <v>132</v>
      </c>
      <c r="AO217" s="9">
        <v>132.3</v>
      </c>
      <c r="AP217" s="9"/>
      <c r="AQ217" s="71">
        <f t="shared" si="79"/>
        <v>3.3319176</v>
      </c>
      <c r="AR217" s="71">
        <f t="shared" si="80"/>
        <v>0</v>
      </c>
      <c r="AS217" s="71">
        <f t="shared" si="81"/>
        <v>0</v>
      </c>
      <c r="AT217" s="71">
        <f t="shared" si="82"/>
        <v>0.3881444</v>
      </c>
      <c r="AU217" s="71">
        <f t="shared" si="83"/>
        <v>0.0033104000000000002</v>
      </c>
      <c r="AV217" s="71">
        <f t="shared" si="84"/>
        <v>0.43449000000000004</v>
      </c>
      <c r="AW217" s="71">
        <f t="shared" si="85"/>
        <v>0.2350384</v>
      </c>
      <c r="AX217" s="71">
        <f t="shared" si="86"/>
        <v>0.0314488</v>
      </c>
      <c r="AY217" s="71">
        <f t="shared" si="87"/>
        <v>0.5155948</v>
      </c>
      <c r="AZ217" s="71">
        <f t="shared" si="88"/>
        <v>2.7997708</v>
      </c>
      <c r="BA217" s="71">
        <f t="shared" si="89"/>
        <v>0.008276</v>
      </c>
      <c r="BB217" s="71">
        <f t="shared" si="90"/>
        <v>0.008276</v>
      </c>
      <c r="BC217" s="71">
        <f t="shared" si="91"/>
        <v>0.13158840000000002</v>
      </c>
      <c r="BD217" s="71">
        <f t="shared" si="92"/>
        <v>0</v>
      </c>
      <c r="BE217" s="71">
        <f t="shared" si="93"/>
        <v>0.13324360000000002</v>
      </c>
      <c r="BF217" s="71">
        <f t="shared" si="94"/>
        <v>0.0231728</v>
      </c>
      <c r="BG217" s="71">
        <f t="shared" si="95"/>
        <v>0.2309004</v>
      </c>
      <c r="BH217" s="71">
        <f t="shared" si="96"/>
        <v>0.0008276000000000001</v>
      </c>
      <c r="BI217" s="71">
        <f t="shared" si="97"/>
        <v>0.057932000000000004</v>
      </c>
      <c r="BJ217" s="71">
        <f t="shared" si="98"/>
        <v>4.4268324</v>
      </c>
      <c r="BK217" s="71">
        <f t="shared" si="99"/>
        <v>3.8946856000000003</v>
      </c>
      <c r="BL217" s="71">
        <f t="shared" si="100"/>
        <v>6.7110084</v>
      </c>
      <c r="BM217" s="71">
        <f t="shared" si="101"/>
        <v>7.2266032000000004</v>
      </c>
      <c r="BN217" s="71">
        <f t="shared" si="102"/>
        <v>1.092432</v>
      </c>
      <c r="BO217" s="71">
        <f t="shared" si="103"/>
        <v>1.0949148000000002</v>
      </c>
    </row>
    <row r="218" spans="1:67" ht="12">
      <c r="A218" s="3">
        <v>31023</v>
      </c>
      <c r="B218" s="3">
        <v>9</v>
      </c>
      <c r="C218" s="3">
        <v>0</v>
      </c>
      <c r="D218" s="3">
        <v>1</v>
      </c>
      <c r="E218" s="3">
        <v>1</v>
      </c>
      <c r="F218" s="3">
        <v>0</v>
      </c>
      <c r="G218" s="3">
        <v>2</v>
      </c>
      <c r="H218" s="3">
        <v>40</v>
      </c>
      <c r="I218" s="3" t="s">
        <v>695</v>
      </c>
      <c r="J218" s="3">
        <v>83</v>
      </c>
      <c r="K218" s="3">
        <v>3</v>
      </c>
      <c r="L218" s="3">
        <v>2</v>
      </c>
      <c r="M218" s="3">
        <v>1</v>
      </c>
      <c r="N218" s="3">
        <v>2</v>
      </c>
      <c r="O218" s="3">
        <v>0</v>
      </c>
      <c r="P218" s="3">
        <v>0.017312</v>
      </c>
      <c r="Q218" s="9">
        <v>4.5</v>
      </c>
      <c r="R218" s="9">
        <v>0</v>
      </c>
      <c r="S218" s="7">
        <v>0</v>
      </c>
      <c r="T218" s="9">
        <v>14.4</v>
      </c>
      <c r="U218" s="9">
        <v>12.5</v>
      </c>
      <c r="V218" s="9">
        <v>0</v>
      </c>
      <c r="W218" s="9">
        <v>5</v>
      </c>
      <c r="X218" s="9">
        <v>4.1</v>
      </c>
      <c r="Y218" s="9">
        <v>8.1</v>
      </c>
      <c r="Z218" s="9">
        <v>171.5</v>
      </c>
      <c r="AA218" s="7">
        <v>1</v>
      </c>
      <c r="AB218" s="7">
        <f t="shared" si="78"/>
        <v>1</v>
      </c>
      <c r="AC218" s="9">
        <v>1</v>
      </c>
      <c r="AD218" s="9">
        <v>0</v>
      </c>
      <c r="AE218" s="9">
        <v>9.8</v>
      </c>
      <c r="AF218" s="9">
        <v>4</v>
      </c>
      <c r="AG218" s="9">
        <v>0</v>
      </c>
      <c r="AH218" s="9">
        <v>12.2</v>
      </c>
      <c r="AI218" s="9">
        <v>0.8</v>
      </c>
      <c r="AJ218" s="9">
        <v>40.7</v>
      </c>
      <c r="AK218" s="9">
        <v>207.6</v>
      </c>
      <c r="AL218" s="9">
        <v>204.1</v>
      </c>
      <c r="AM218" s="9">
        <v>212.1</v>
      </c>
      <c r="AN218" s="9">
        <v>36</v>
      </c>
      <c r="AO218" s="9">
        <v>36.2</v>
      </c>
      <c r="AP218" s="9"/>
      <c r="AQ218" s="71">
        <f t="shared" si="79"/>
        <v>0.077904</v>
      </c>
      <c r="AR218" s="71">
        <f t="shared" si="80"/>
        <v>0</v>
      </c>
      <c r="AS218" s="71">
        <f t="shared" si="81"/>
        <v>0</v>
      </c>
      <c r="AT218" s="71">
        <f t="shared" si="82"/>
        <v>0.2492928</v>
      </c>
      <c r="AU218" s="71">
        <f t="shared" si="83"/>
        <v>0.2164</v>
      </c>
      <c r="AV218" s="71">
        <f t="shared" si="84"/>
        <v>0</v>
      </c>
      <c r="AW218" s="71">
        <f t="shared" si="85"/>
        <v>0.08656</v>
      </c>
      <c r="AX218" s="71">
        <f t="shared" si="86"/>
        <v>0.07097919999999999</v>
      </c>
      <c r="AY218" s="71">
        <f t="shared" si="87"/>
        <v>0.1402272</v>
      </c>
      <c r="AZ218" s="71">
        <f t="shared" si="88"/>
        <v>2.969008</v>
      </c>
      <c r="BA218" s="71">
        <f t="shared" si="89"/>
        <v>0.017312</v>
      </c>
      <c r="BB218" s="71">
        <f t="shared" si="90"/>
        <v>0.017312</v>
      </c>
      <c r="BC218" s="71">
        <f t="shared" si="91"/>
        <v>0.017312</v>
      </c>
      <c r="BD218" s="71">
        <f t="shared" si="92"/>
        <v>0</v>
      </c>
      <c r="BE218" s="71">
        <f t="shared" si="93"/>
        <v>0.16965760000000002</v>
      </c>
      <c r="BF218" s="71">
        <f t="shared" si="94"/>
        <v>0.069248</v>
      </c>
      <c r="BG218" s="71">
        <f t="shared" si="95"/>
        <v>0</v>
      </c>
      <c r="BH218" s="71">
        <f t="shared" si="96"/>
        <v>0.2112064</v>
      </c>
      <c r="BI218" s="71">
        <f t="shared" si="97"/>
        <v>0.013849600000000002</v>
      </c>
      <c r="BJ218" s="71">
        <f t="shared" si="98"/>
        <v>0.7045984000000001</v>
      </c>
      <c r="BK218" s="71">
        <f t="shared" si="99"/>
        <v>3.5939712</v>
      </c>
      <c r="BL218" s="71">
        <f t="shared" si="100"/>
        <v>3.5333792</v>
      </c>
      <c r="BM218" s="71">
        <f t="shared" si="101"/>
        <v>3.6718752</v>
      </c>
      <c r="BN218" s="71">
        <f t="shared" si="102"/>
        <v>0.623232</v>
      </c>
      <c r="BO218" s="71">
        <f t="shared" si="103"/>
        <v>0.6266944000000001</v>
      </c>
    </row>
    <row r="219" spans="1:67" ht="12">
      <c r="A219" s="3">
        <v>31024</v>
      </c>
      <c r="B219" s="3">
        <v>9</v>
      </c>
      <c r="C219" s="3">
        <v>0</v>
      </c>
      <c r="D219" s="3">
        <v>1</v>
      </c>
      <c r="E219" s="3">
        <v>1</v>
      </c>
      <c r="F219" s="3">
        <v>0</v>
      </c>
      <c r="G219" s="3">
        <v>1</v>
      </c>
      <c r="H219" s="3">
        <v>40</v>
      </c>
      <c r="I219" s="3" t="s">
        <v>695</v>
      </c>
      <c r="J219" s="3">
        <v>83</v>
      </c>
      <c r="K219" s="3">
        <v>1</v>
      </c>
      <c r="L219" s="3">
        <v>2</v>
      </c>
      <c r="M219" s="3">
        <v>1</v>
      </c>
      <c r="N219" s="3">
        <v>2</v>
      </c>
      <c r="O219" s="3">
        <v>0</v>
      </c>
      <c r="P219" s="3">
        <v>0.017312</v>
      </c>
      <c r="Q219" s="9">
        <v>3.1</v>
      </c>
      <c r="R219" s="9">
        <v>0</v>
      </c>
      <c r="S219" s="7">
        <v>0</v>
      </c>
      <c r="T219" s="9">
        <v>1.8</v>
      </c>
      <c r="U219" s="9">
        <v>0.5</v>
      </c>
      <c r="V219" s="9">
        <v>0</v>
      </c>
      <c r="W219" s="9">
        <v>4.6</v>
      </c>
      <c r="X219" s="9">
        <v>0.8</v>
      </c>
      <c r="Y219" s="9">
        <v>6.2</v>
      </c>
      <c r="Z219" s="9">
        <v>35.2</v>
      </c>
      <c r="AA219" s="7">
        <v>1</v>
      </c>
      <c r="AB219" s="7">
        <f t="shared" si="78"/>
        <v>1</v>
      </c>
      <c r="AC219" s="9">
        <v>0</v>
      </c>
      <c r="AD219" s="9">
        <v>0</v>
      </c>
      <c r="AE219" s="9">
        <v>0</v>
      </c>
      <c r="AF219" s="9">
        <v>1.8</v>
      </c>
      <c r="AG219" s="9">
        <v>0</v>
      </c>
      <c r="AH219" s="9">
        <v>0.4</v>
      </c>
      <c r="AI219" s="9">
        <v>2.8</v>
      </c>
      <c r="AJ219" s="9">
        <v>10.9</v>
      </c>
      <c r="AK219" s="9">
        <v>43.1</v>
      </c>
      <c r="AL219" s="9">
        <v>39.9</v>
      </c>
      <c r="AM219" s="9">
        <v>46.2</v>
      </c>
      <c r="AN219" s="9">
        <v>7.7</v>
      </c>
      <c r="AO219" s="9">
        <v>7.8</v>
      </c>
      <c r="AP219" s="9"/>
      <c r="AQ219" s="71">
        <f t="shared" si="79"/>
        <v>0.053667200000000005</v>
      </c>
      <c r="AR219" s="71">
        <f t="shared" si="80"/>
        <v>0</v>
      </c>
      <c r="AS219" s="71">
        <f t="shared" si="81"/>
        <v>0</v>
      </c>
      <c r="AT219" s="71">
        <f t="shared" si="82"/>
        <v>0.0311616</v>
      </c>
      <c r="AU219" s="71">
        <f t="shared" si="83"/>
        <v>0.008656</v>
      </c>
      <c r="AV219" s="71">
        <f t="shared" si="84"/>
        <v>0</v>
      </c>
      <c r="AW219" s="71">
        <f t="shared" si="85"/>
        <v>0.0796352</v>
      </c>
      <c r="AX219" s="71">
        <f t="shared" si="86"/>
        <v>0.013849600000000002</v>
      </c>
      <c r="AY219" s="71">
        <f t="shared" si="87"/>
        <v>0.10733440000000001</v>
      </c>
      <c r="AZ219" s="71">
        <f t="shared" si="88"/>
        <v>0.6093824000000001</v>
      </c>
      <c r="BA219" s="71">
        <f t="shared" si="89"/>
        <v>0.017312</v>
      </c>
      <c r="BB219" s="71">
        <f t="shared" si="90"/>
        <v>0.017312</v>
      </c>
      <c r="BC219" s="71">
        <f t="shared" si="91"/>
        <v>0</v>
      </c>
      <c r="BD219" s="71">
        <f t="shared" si="92"/>
        <v>0</v>
      </c>
      <c r="BE219" s="71">
        <f t="shared" si="93"/>
        <v>0</v>
      </c>
      <c r="BF219" s="71">
        <f t="shared" si="94"/>
        <v>0.0311616</v>
      </c>
      <c r="BG219" s="71">
        <f t="shared" si="95"/>
        <v>0</v>
      </c>
      <c r="BH219" s="71">
        <f t="shared" si="96"/>
        <v>0.006924800000000001</v>
      </c>
      <c r="BI219" s="71">
        <f t="shared" si="97"/>
        <v>0.0484736</v>
      </c>
      <c r="BJ219" s="71">
        <f t="shared" si="98"/>
        <v>0.18870080000000003</v>
      </c>
      <c r="BK219" s="71">
        <f t="shared" si="99"/>
        <v>0.7461472000000001</v>
      </c>
      <c r="BL219" s="71">
        <f t="shared" si="100"/>
        <v>0.6907488</v>
      </c>
      <c r="BM219" s="71">
        <f t="shared" si="101"/>
        <v>0.7998144000000001</v>
      </c>
      <c r="BN219" s="71">
        <f t="shared" si="102"/>
        <v>0.13330240000000002</v>
      </c>
      <c r="BO219" s="71">
        <f t="shared" si="103"/>
        <v>0.1350336</v>
      </c>
    </row>
    <row r="220" spans="1:67" ht="12">
      <c r="A220" s="3">
        <v>31025</v>
      </c>
      <c r="B220" s="3">
        <v>9</v>
      </c>
      <c r="C220" s="3">
        <v>0</v>
      </c>
      <c r="D220" s="3">
        <v>1</v>
      </c>
      <c r="E220" s="3">
        <v>1</v>
      </c>
      <c r="F220" s="3">
        <v>0</v>
      </c>
      <c r="G220" s="3">
        <v>3</v>
      </c>
      <c r="H220" s="3">
        <v>40</v>
      </c>
      <c r="I220" s="3" t="s">
        <v>695</v>
      </c>
      <c r="J220" s="3">
        <v>83</v>
      </c>
      <c r="K220" s="3">
        <v>3</v>
      </c>
      <c r="L220" s="3">
        <v>1</v>
      </c>
      <c r="M220" s="3">
        <v>1</v>
      </c>
      <c r="N220" s="3">
        <v>2</v>
      </c>
      <c r="O220" s="3">
        <v>0</v>
      </c>
      <c r="P220" s="3">
        <v>0.003758</v>
      </c>
      <c r="Q220" s="9">
        <v>42.2</v>
      </c>
      <c r="R220" s="9">
        <v>0</v>
      </c>
      <c r="S220" s="7">
        <v>0</v>
      </c>
      <c r="T220" s="9">
        <v>73.6</v>
      </c>
      <c r="U220" s="9">
        <v>41.6</v>
      </c>
      <c r="V220" s="9">
        <v>0</v>
      </c>
      <c r="W220" s="9">
        <v>35.1</v>
      </c>
      <c r="X220" s="9">
        <v>8.4</v>
      </c>
      <c r="Y220" s="9">
        <v>3.1</v>
      </c>
      <c r="Z220" s="9">
        <v>231.8</v>
      </c>
      <c r="AA220" s="7">
        <v>1</v>
      </c>
      <c r="AB220" s="7">
        <f t="shared" si="78"/>
        <v>1</v>
      </c>
      <c r="AC220" s="9">
        <v>42.2</v>
      </c>
      <c r="AD220" s="9">
        <v>0</v>
      </c>
      <c r="AE220" s="9">
        <v>45.1</v>
      </c>
      <c r="AF220" s="9">
        <v>25.4</v>
      </c>
      <c r="AG220" s="9">
        <v>0</v>
      </c>
      <c r="AH220" s="9">
        <v>37.9</v>
      </c>
      <c r="AI220" s="9">
        <v>9.5</v>
      </c>
      <c r="AJ220" s="9">
        <v>200.8</v>
      </c>
      <c r="AK220" s="9">
        <v>390.4</v>
      </c>
      <c r="AL220" s="9">
        <v>429.5</v>
      </c>
      <c r="AM220" s="9">
        <v>432.6</v>
      </c>
      <c r="AN220" s="9">
        <v>158.7</v>
      </c>
      <c r="AO220" s="9">
        <v>158.6</v>
      </c>
      <c r="AP220" s="9"/>
      <c r="AQ220" s="71">
        <f t="shared" si="79"/>
        <v>0.15858760000000002</v>
      </c>
      <c r="AR220" s="71">
        <f t="shared" si="80"/>
        <v>0</v>
      </c>
      <c r="AS220" s="71">
        <f t="shared" si="81"/>
        <v>0</v>
      </c>
      <c r="AT220" s="71">
        <f t="shared" si="82"/>
        <v>0.27658879999999997</v>
      </c>
      <c r="AU220" s="71">
        <f t="shared" si="83"/>
        <v>0.1563328</v>
      </c>
      <c r="AV220" s="71">
        <f t="shared" si="84"/>
        <v>0</v>
      </c>
      <c r="AW220" s="71">
        <f t="shared" si="85"/>
        <v>0.13190580000000002</v>
      </c>
      <c r="AX220" s="71">
        <f t="shared" si="86"/>
        <v>0.031567200000000004</v>
      </c>
      <c r="AY220" s="71">
        <f t="shared" si="87"/>
        <v>0.0116498</v>
      </c>
      <c r="AZ220" s="71">
        <f t="shared" si="88"/>
        <v>0.8711044</v>
      </c>
      <c r="BA220" s="71">
        <f t="shared" si="89"/>
        <v>0.003758</v>
      </c>
      <c r="BB220" s="71">
        <f t="shared" si="90"/>
        <v>0.003758</v>
      </c>
      <c r="BC220" s="71">
        <f t="shared" si="91"/>
        <v>0.15858760000000002</v>
      </c>
      <c r="BD220" s="71">
        <f t="shared" si="92"/>
        <v>0</v>
      </c>
      <c r="BE220" s="71">
        <f t="shared" si="93"/>
        <v>0.16948580000000002</v>
      </c>
      <c r="BF220" s="71">
        <f t="shared" si="94"/>
        <v>0.0954532</v>
      </c>
      <c r="BG220" s="71">
        <f t="shared" si="95"/>
        <v>0</v>
      </c>
      <c r="BH220" s="71">
        <f t="shared" si="96"/>
        <v>0.1424282</v>
      </c>
      <c r="BI220" s="71">
        <f t="shared" si="97"/>
        <v>0.035701000000000004</v>
      </c>
      <c r="BJ220" s="71">
        <f t="shared" si="98"/>
        <v>0.7546064</v>
      </c>
      <c r="BK220" s="71">
        <f t="shared" si="99"/>
        <v>1.4671231999999998</v>
      </c>
      <c r="BL220" s="71">
        <f t="shared" si="100"/>
        <v>1.614061</v>
      </c>
      <c r="BM220" s="71">
        <f t="shared" si="101"/>
        <v>1.6257108</v>
      </c>
      <c r="BN220" s="71">
        <f t="shared" si="102"/>
        <v>0.5963946</v>
      </c>
      <c r="BO220" s="71">
        <f t="shared" si="103"/>
        <v>0.5960188</v>
      </c>
    </row>
    <row r="221" spans="1:67" ht="12">
      <c r="A221" s="3">
        <v>31026</v>
      </c>
      <c r="B221" s="3">
        <v>9</v>
      </c>
      <c r="C221" s="3">
        <v>0</v>
      </c>
      <c r="D221" s="3">
        <v>1</v>
      </c>
      <c r="E221" s="3">
        <v>1</v>
      </c>
      <c r="F221" s="3">
        <v>0</v>
      </c>
      <c r="G221" s="3">
        <v>3</v>
      </c>
      <c r="H221" s="3">
        <v>40</v>
      </c>
      <c r="I221" s="3" t="s">
        <v>695</v>
      </c>
      <c r="J221" s="3">
        <v>83</v>
      </c>
      <c r="K221" s="3">
        <v>3</v>
      </c>
      <c r="L221" s="3">
        <v>2</v>
      </c>
      <c r="M221" s="3">
        <v>1</v>
      </c>
      <c r="N221" s="3">
        <v>1</v>
      </c>
      <c r="O221" s="3">
        <v>0</v>
      </c>
      <c r="P221" s="3">
        <v>0.003758</v>
      </c>
      <c r="Q221" s="9">
        <v>0</v>
      </c>
      <c r="R221" s="9">
        <v>0.5</v>
      </c>
      <c r="S221" s="7">
        <v>1</v>
      </c>
      <c r="T221" s="9">
        <v>14</v>
      </c>
      <c r="U221" s="9">
        <v>28.5</v>
      </c>
      <c r="V221" s="9">
        <v>0</v>
      </c>
      <c r="W221" s="9">
        <v>8.6</v>
      </c>
      <c r="X221" s="9">
        <v>1.4</v>
      </c>
      <c r="Y221" s="9">
        <v>48.2</v>
      </c>
      <c r="Z221" s="9">
        <v>213.5</v>
      </c>
      <c r="AA221" s="7">
        <v>1</v>
      </c>
      <c r="AB221" s="7">
        <f t="shared" si="78"/>
        <v>1</v>
      </c>
      <c r="AC221" s="9">
        <v>0</v>
      </c>
      <c r="AD221" s="9">
        <v>0</v>
      </c>
      <c r="AE221" s="9">
        <v>9.7</v>
      </c>
      <c r="AF221" s="9">
        <v>3.5</v>
      </c>
      <c r="AG221" s="9">
        <v>0</v>
      </c>
      <c r="AH221" s="9">
        <v>26.9</v>
      </c>
      <c r="AI221" s="9">
        <v>2.1</v>
      </c>
      <c r="AJ221" s="9">
        <v>53.3</v>
      </c>
      <c r="AK221" s="9">
        <v>266.8</v>
      </c>
      <c r="AL221" s="9">
        <v>218.6</v>
      </c>
      <c r="AM221" s="9">
        <v>266.8</v>
      </c>
      <c r="AN221" s="9">
        <v>53</v>
      </c>
      <c r="AO221" s="9">
        <v>53.3</v>
      </c>
      <c r="AP221" s="9"/>
      <c r="AQ221" s="71">
        <f t="shared" si="79"/>
        <v>0</v>
      </c>
      <c r="AR221" s="71">
        <f t="shared" si="80"/>
        <v>0.001879</v>
      </c>
      <c r="AS221" s="71">
        <f t="shared" si="81"/>
        <v>0.003758</v>
      </c>
      <c r="AT221" s="71">
        <f t="shared" si="82"/>
        <v>0.052612</v>
      </c>
      <c r="AU221" s="71">
        <f t="shared" si="83"/>
        <v>0.107103</v>
      </c>
      <c r="AV221" s="71">
        <f t="shared" si="84"/>
        <v>0</v>
      </c>
      <c r="AW221" s="71">
        <f t="shared" si="85"/>
        <v>0.0323188</v>
      </c>
      <c r="AX221" s="71">
        <f t="shared" si="86"/>
        <v>0.0052612</v>
      </c>
      <c r="AY221" s="71">
        <f t="shared" si="87"/>
        <v>0.1811356</v>
      </c>
      <c r="AZ221" s="71">
        <f t="shared" si="88"/>
        <v>0.802333</v>
      </c>
      <c r="BA221" s="71">
        <f t="shared" si="89"/>
        <v>0.003758</v>
      </c>
      <c r="BB221" s="71">
        <f t="shared" si="90"/>
        <v>0.003758</v>
      </c>
      <c r="BC221" s="71">
        <f t="shared" si="91"/>
        <v>0</v>
      </c>
      <c r="BD221" s="71">
        <f t="shared" si="92"/>
        <v>0</v>
      </c>
      <c r="BE221" s="71">
        <f t="shared" si="93"/>
        <v>0.036452599999999995</v>
      </c>
      <c r="BF221" s="71">
        <f t="shared" si="94"/>
        <v>0.013153</v>
      </c>
      <c r="BG221" s="71">
        <f t="shared" si="95"/>
        <v>0</v>
      </c>
      <c r="BH221" s="71">
        <f t="shared" si="96"/>
        <v>0.10109019999999999</v>
      </c>
      <c r="BI221" s="71">
        <f t="shared" si="97"/>
        <v>0.007891800000000001</v>
      </c>
      <c r="BJ221" s="71">
        <f t="shared" si="98"/>
        <v>0.2003014</v>
      </c>
      <c r="BK221" s="71">
        <f t="shared" si="99"/>
        <v>1.0026344</v>
      </c>
      <c r="BL221" s="71">
        <f t="shared" si="100"/>
        <v>0.8214988</v>
      </c>
      <c r="BM221" s="71">
        <f t="shared" si="101"/>
        <v>1.0026344</v>
      </c>
      <c r="BN221" s="71">
        <f t="shared" si="102"/>
        <v>0.199174</v>
      </c>
      <c r="BO221" s="71">
        <f t="shared" si="103"/>
        <v>0.2003014</v>
      </c>
    </row>
    <row r="222" spans="1:67" ht="12">
      <c r="A222" s="3">
        <v>31027</v>
      </c>
      <c r="B222" s="3">
        <v>9</v>
      </c>
      <c r="C222" s="3">
        <v>0</v>
      </c>
      <c r="D222" s="3">
        <v>1</v>
      </c>
      <c r="E222" s="3">
        <v>1</v>
      </c>
      <c r="F222" s="3">
        <v>0</v>
      </c>
      <c r="G222" s="3">
        <v>3</v>
      </c>
      <c r="H222" s="3">
        <v>40</v>
      </c>
      <c r="I222" s="3" t="s">
        <v>695</v>
      </c>
      <c r="J222" s="3">
        <v>83</v>
      </c>
      <c r="K222" s="3">
        <v>3</v>
      </c>
      <c r="L222" s="3">
        <v>2</v>
      </c>
      <c r="M222" s="3">
        <v>1</v>
      </c>
      <c r="N222" s="3">
        <v>2</v>
      </c>
      <c r="O222" s="3">
        <v>0</v>
      </c>
      <c r="P222" s="3">
        <v>0.003758</v>
      </c>
      <c r="Q222" s="9">
        <v>5.2</v>
      </c>
      <c r="R222" s="9">
        <v>0</v>
      </c>
      <c r="S222" s="7">
        <v>0</v>
      </c>
      <c r="T222" s="9">
        <v>21.6</v>
      </c>
      <c r="U222" s="9">
        <v>0.7</v>
      </c>
      <c r="V222" s="9">
        <v>0</v>
      </c>
      <c r="W222" s="9">
        <v>16.8</v>
      </c>
      <c r="X222" s="9">
        <v>3.1</v>
      </c>
      <c r="Y222" s="9">
        <v>24.8</v>
      </c>
      <c r="Z222" s="9">
        <v>212.3</v>
      </c>
      <c r="AA222" s="7">
        <v>1</v>
      </c>
      <c r="AB222" s="7">
        <f t="shared" si="78"/>
        <v>1</v>
      </c>
      <c r="AC222" s="9">
        <v>0</v>
      </c>
      <c r="AD222" s="9">
        <v>0</v>
      </c>
      <c r="AE222" s="9">
        <v>16.9</v>
      </c>
      <c r="AF222" s="9">
        <v>4.5</v>
      </c>
      <c r="AG222" s="9">
        <v>0</v>
      </c>
      <c r="AH222" s="9">
        <v>0.7</v>
      </c>
      <c r="AI222" s="9">
        <v>2.9</v>
      </c>
      <c r="AJ222" s="9">
        <v>48.3</v>
      </c>
      <c r="AK222" s="9">
        <v>255.7</v>
      </c>
      <c r="AL222" s="9">
        <v>235.7</v>
      </c>
      <c r="AM222" s="9">
        <v>260.6</v>
      </c>
      <c r="AN222" s="9">
        <v>42.2</v>
      </c>
      <c r="AO222" s="9">
        <v>43.1</v>
      </c>
      <c r="AP222" s="9"/>
      <c r="AQ222" s="71">
        <f t="shared" si="79"/>
        <v>0.0195416</v>
      </c>
      <c r="AR222" s="71">
        <f t="shared" si="80"/>
        <v>0</v>
      </c>
      <c r="AS222" s="71">
        <f t="shared" si="81"/>
        <v>0</v>
      </c>
      <c r="AT222" s="71">
        <f t="shared" si="82"/>
        <v>0.0811728</v>
      </c>
      <c r="AU222" s="71">
        <f t="shared" si="83"/>
        <v>0.0026306</v>
      </c>
      <c r="AV222" s="71">
        <f t="shared" si="84"/>
        <v>0</v>
      </c>
      <c r="AW222" s="71">
        <f t="shared" si="85"/>
        <v>0.06313440000000001</v>
      </c>
      <c r="AX222" s="71">
        <f t="shared" si="86"/>
        <v>0.0116498</v>
      </c>
      <c r="AY222" s="71">
        <f t="shared" si="87"/>
        <v>0.0931984</v>
      </c>
      <c r="AZ222" s="71">
        <f t="shared" si="88"/>
        <v>0.7978234000000001</v>
      </c>
      <c r="BA222" s="71">
        <f t="shared" si="89"/>
        <v>0.003758</v>
      </c>
      <c r="BB222" s="71">
        <f t="shared" si="90"/>
        <v>0.003758</v>
      </c>
      <c r="BC222" s="71">
        <f t="shared" si="91"/>
        <v>0</v>
      </c>
      <c r="BD222" s="71">
        <f t="shared" si="92"/>
        <v>0</v>
      </c>
      <c r="BE222" s="71">
        <f t="shared" si="93"/>
        <v>0.06351019999999999</v>
      </c>
      <c r="BF222" s="71">
        <f t="shared" si="94"/>
        <v>0.016911</v>
      </c>
      <c r="BG222" s="71">
        <f t="shared" si="95"/>
        <v>0</v>
      </c>
      <c r="BH222" s="71">
        <f t="shared" si="96"/>
        <v>0.0026306</v>
      </c>
      <c r="BI222" s="71">
        <f t="shared" si="97"/>
        <v>0.0108982</v>
      </c>
      <c r="BJ222" s="71">
        <f t="shared" si="98"/>
        <v>0.1815114</v>
      </c>
      <c r="BK222" s="71">
        <f t="shared" si="99"/>
        <v>0.9609206</v>
      </c>
      <c r="BL222" s="71">
        <f t="shared" si="100"/>
        <v>0.8857606</v>
      </c>
      <c r="BM222" s="71">
        <f t="shared" si="101"/>
        <v>0.9793348000000001</v>
      </c>
      <c r="BN222" s="71">
        <f t="shared" si="102"/>
        <v>0.15858760000000002</v>
      </c>
      <c r="BO222" s="71">
        <f t="shared" si="103"/>
        <v>0.1619698</v>
      </c>
    </row>
    <row r="223" spans="1:67" ht="12.75" customHeight="1">
      <c r="A223" s="3">
        <v>31028</v>
      </c>
      <c r="B223" s="3">
        <v>9</v>
      </c>
      <c r="C223" s="3">
        <v>0</v>
      </c>
      <c r="D223" s="3">
        <v>1</v>
      </c>
      <c r="E223" s="3">
        <v>1</v>
      </c>
      <c r="F223" s="3">
        <v>0</v>
      </c>
      <c r="G223" s="3">
        <v>3</v>
      </c>
      <c r="H223" s="3">
        <v>40</v>
      </c>
      <c r="I223" s="3" t="s">
        <v>695</v>
      </c>
      <c r="J223" s="3">
        <v>83</v>
      </c>
      <c r="K223" s="3">
        <v>3</v>
      </c>
      <c r="L223" s="3">
        <v>1</v>
      </c>
      <c r="M223" s="3">
        <v>1</v>
      </c>
      <c r="N223" s="3">
        <v>2</v>
      </c>
      <c r="O223" s="3">
        <v>0</v>
      </c>
      <c r="P223" s="3">
        <v>0.003758</v>
      </c>
      <c r="Q223" s="9">
        <v>92.6</v>
      </c>
      <c r="R223" s="9">
        <v>52.9</v>
      </c>
      <c r="S223" s="7">
        <v>1</v>
      </c>
      <c r="T223" s="9">
        <v>89.5</v>
      </c>
      <c r="U223" s="9">
        <v>50.7</v>
      </c>
      <c r="V223" s="9">
        <v>0</v>
      </c>
      <c r="W223" s="9">
        <v>24.2</v>
      </c>
      <c r="X223" s="9">
        <v>1.4</v>
      </c>
      <c r="Y223" s="9">
        <v>119.5</v>
      </c>
      <c r="Z223" s="9">
        <v>251</v>
      </c>
      <c r="AA223" s="7">
        <v>1</v>
      </c>
      <c r="AB223" s="7">
        <f t="shared" si="78"/>
        <v>1</v>
      </c>
      <c r="AC223" s="9">
        <v>4.2</v>
      </c>
      <c r="AD223" s="9">
        <v>0</v>
      </c>
      <c r="AE223" s="9">
        <v>74.5</v>
      </c>
      <c r="AF223" s="9">
        <v>11.5</v>
      </c>
      <c r="AG223" s="9">
        <v>0</v>
      </c>
      <c r="AH223" s="9">
        <v>48.6</v>
      </c>
      <c r="AI223" s="9">
        <v>5.8</v>
      </c>
      <c r="AJ223" s="9">
        <v>311.6</v>
      </c>
      <c r="AK223" s="9">
        <v>470</v>
      </c>
      <c r="AL223" s="9">
        <v>443.1</v>
      </c>
      <c r="AM223" s="9">
        <v>562.6</v>
      </c>
      <c r="AN223" s="9">
        <v>218.7</v>
      </c>
      <c r="AO223" s="9">
        <v>219</v>
      </c>
      <c r="AP223" s="9"/>
      <c r="AQ223" s="71">
        <f t="shared" si="79"/>
        <v>0.3479908</v>
      </c>
      <c r="AR223" s="71">
        <f t="shared" si="80"/>
        <v>0.1987982</v>
      </c>
      <c r="AS223" s="71">
        <f t="shared" si="81"/>
        <v>0.003758</v>
      </c>
      <c r="AT223" s="71">
        <f t="shared" si="82"/>
        <v>0.336341</v>
      </c>
      <c r="AU223" s="71">
        <f t="shared" si="83"/>
        <v>0.19053060000000002</v>
      </c>
      <c r="AV223" s="71">
        <f t="shared" si="84"/>
        <v>0</v>
      </c>
      <c r="AW223" s="71">
        <f t="shared" si="85"/>
        <v>0.0909436</v>
      </c>
      <c r="AX223" s="71">
        <f t="shared" si="86"/>
        <v>0.0052612</v>
      </c>
      <c r="AY223" s="71">
        <f t="shared" si="87"/>
        <v>0.449081</v>
      </c>
      <c r="AZ223" s="71">
        <f t="shared" si="88"/>
        <v>0.943258</v>
      </c>
      <c r="BA223" s="71">
        <f t="shared" si="89"/>
        <v>0.003758</v>
      </c>
      <c r="BB223" s="71">
        <f t="shared" si="90"/>
        <v>0.003758</v>
      </c>
      <c r="BC223" s="71">
        <f t="shared" si="91"/>
        <v>0.015783600000000002</v>
      </c>
      <c r="BD223" s="71">
        <f t="shared" si="92"/>
        <v>0</v>
      </c>
      <c r="BE223" s="71">
        <f t="shared" si="93"/>
        <v>0.279971</v>
      </c>
      <c r="BF223" s="71">
        <f t="shared" si="94"/>
        <v>0.043217</v>
      </c>
      <c r="BG223" s="71">
        <f t="shared" si="95"/>
        <v>0</v>
      </c>
      <c r="BH223" s="71">
        <f t="shared" si="96"/>
        <v>0.18263880000000002</v>
      </c>
      <c r="BI223" s="71">
        <f t="shared" si="97"/>
        <v>0.0217964</v>
      </c>
      <c r="BJ223" s="71">
        <f t="shared" si="98"/>
        <v>1.1709928</v>
      </c>
      <c r="BK223" s="71">
        <f t="shared" si="99"/>
        <v>1.76626</v>
      </c>
      <c r="BL223" s="71">
        <f t="shared" si="100"/>
        <v>1.6651698000000001</v>
      </c>
      <c r="BM223" s="71">
        <f t="shared" si="101"/>
        <v>2.1142508</v>
      </c>
      <c r="BN223" s="71">
        <f t="shared" si="102"/>
        <v>0.8218746</v>
      </c>
      <c r="BO223" s="71">
        <f t="shared" si="103"/>
        <v>0.823002</v>
      </c>
    </row>
    <row r="224" spans="1:67" ht="12" customHeight="1">
      <c r="A224" s="3">
        <v>31029</v>
      </c>
      <c r="B224" s="3">
        <v>9</v>
      </c>
      <c r="C224" s="3">
        <v>0</v>
      </c>
      <c r="D224" s="3">
        <v>1</v>
      </c>
      <c r="E224" s="3">
        <v>1</v>
      </c>
      <c r="F224" s="3">
        <v>0</v>
      </c>
      <c r="G224" s="3">
        <v>4</v>
      </c>
      <c r="H224" s="3">
        <v>35</v>
      </c>
      <c r="I224" s="3" t="s">
        <v>690</v>
      </c>
      <c r="J224" s="3">
        <v>27</v>
      </c>
      <c r="K224" s="3">
        <v>5</v>
      </c>
      <c r="L224" s="3">
        <v>2</v>
      </c>
      <c r="M224" s="3">
        <v>1</v>
      </c>
      <c r="N224" s="3">
        <v>2</v>
      </c>
      <c r="O224" s="3">
        <v>0</v>
      </c>
      <c r="P224" s="3">
        <v>0.008276</v>
      </c>
      <c r="Q224" s="9">
        <v>244.1</v>
      </c>
      <c r="R224" s="9">
        <v>35.2</v>
      </c>
      <c r="S224" s="7">
        <v>1</v>
      </c>
      <c r="T224" s="9">
        <v>97.6</v>
      </c>
      <c r="U224" s="9">
        <v>0.8</v>
      </c>
      <c r="V224" s="9">
        <v>4.1</v>
      </c>
      <c r="W224" s="9">
        <v>35</v>
      </c>
      <c r="X224" s="9">
        <v>1.9</v>
      </c>
      <c r="Y224" s="9">
        <v>81.7</v>
      </c>
      <c r="Z224" s="9">
        <v>0</v>
      </c>
      <c r="AA224" s="7">
        <v>0</v>
      </c>
      <c r="AB224" s="7">
        <f t="shared" si="78"/>
        <v>0</v>
      </c>
      <c r="AC224" s="9">
        <v>0</v>
      </c>
      <c r="AD224" s="9">
        <v>0</v>
      </c>
      <c r="AE224" s="9">
        <v>25.4</v>
      </c>
      <c r="AF224" s="9">
        <v>9.2</v>
      </c>
      <c r="AG224" s="9">
        <v>62.6</v>
      </c>
      <c r="AH224" s="9">
        <v>0</v>
      </c>
      <c r="AI224" s="9">
        <v>10.1</v>
      </c>
      <c r="AJ224" s="9">
        <v>419</v>
      </c>
      <c r="AK224" s="9">
        <v>174.9</v>
      </c>
      <c r="AL224" s="9">
        <v>337.3</v>
      </c>
      <c r="AM224" s="9">
        <v>419</v>
      </c>
      <c r="AN224" s="9">
        <v>174.6</v>
      </c>
      <c r="AO224" s="9">
        <v>174.9</v>
      </c>
      <c r="AP224" s="9"/>
      <c r="AQ224" s="71">
        <f t="shared" si="79"/>
        <v>2.0201716</v>
      </c>
      <c r="AR224" s="71">
        <f t="shared" si="80"/>
        <v>0.29131520000000005</v>
      </c>
      <c r="AS224" s="71">
        <f t="shared" si="81"/>
        <v>0.008276</v>
      </c>
      <c r="AT224" s="71">
        <f t="shared" si="82"/>
        <v>0.8077376</v>
      </c>
      <c r="AU224" s="71">
        <f t="shared" si="83"/>
        <v>0.0066208000000000005</v>
      </c>
      <c r="AV224" s="71">
        <f t="shared" si="84"/>
        <v>0.0339316</v>
      </c>
      <c r="AW224" s="71">
        <f t="shared" si="85"/>
        <v>0.28966000000000003</v>
      </c>
      <c r="AX224" s="71">
        <f t="shared" si="86"/>
        <v>0.0157244</v>
      </c>
      <c r="AY224" s="71">
        <f t="shared" si="87"/>
        <v>0.6761492</v>
      </c>
      <c r="AZ224" s="71">
        <f t="shared" si="88"/>
        <v>0</v>
      </c>
      <c r="BA224" s="71">
        <f t="shared" si="89"/>
        <v>0</v>
      </c>
      <c r="BB224" s="71">
        <f t="shared" si="90"/>
        <v>0</v>
      </c>
      <c r="BC224" s="71">
        <f t="shared" si="91"/>
        <v>0</v>
      </c>
      <c r="BD224" s="71">
        <f t="shared" si="92"/>
        <v>0</v>
      </c>
      <c r="BE224" s="71">
        <f t="shared" si="93"/>
        <v>0.2102104</v>
      </c>
      <c r="BF224" s="71">
        <f t="shared" si="94"/>
        <v>0.0761392</v>
      </c>
      <c r="BG224" s="71">
        <f t="shared" si="95"/>
        <v>0.5180776</v>
      </c>
      <c r="BH224" s="71">
        <f t="shared" si="96"/>
        <v>0</v>
      </c>
      <c r="BI224" s="71">
        <f t="shared" si="97"/>
        <v>0.0835876</v>
      </c>
      <c r="BJ224" s="71">
        <f t="shared" si="98"/>
        <v>3.467644</v>
      </c>
      <c r="BK224" s="71">
        <f t="shared" si="99"/>
        <v>1.4474724</v>
      </c>
      <c r="BL224" s="71">
        <f t="shared" si="100"/>
        <v>2.7914948</v>
      </c>
      <c r="BM224" s="71">
        <f t="shared" si="101"/>
        <v>3.467644</v>
      </c>
      <c r="BN224" s="71">
        <f t="shared" si="102"/>
        <v>1.4449896</v>
      </c>
      <c r="BO224" s="71">
        <f t="shared" si="103"/>
        <v>1.4474724</v>
      </c>
    </row>
    <row r="225" spans="16:67" ht="15" customHeight="1">
      <c r="P225" s="83" t="s">
        <v>840</v>
      </c>
      <c r="Q225" s="7"/>
      <c r="R225" s="7"/>
      <c r="S225" s="7"/>
      <c r="T225" s="7"/>
      <c r="AE225" s="9"/>
      <c r="AQ225" s="168">
        <f aca="true" t="shared" si="104" ref="AQ225:BO225">SUM(AQ8:AQ224)</f>
        <v>90.08877349999997</v>
      </c>
      <c r="AR225" s="168">
        <f t="shared" si="104"/>
        <v>10.752446500000001</v>
      </c>
      <c r="AS225" s="167">
        <f t="shared" si="104"/>
        <v>0.17199000000000006</v>
      </c>
      <c r="AT225" s="169">
        <f t="shared" si="104"/>
        <v>40.00273230000001</v>
      </c>
      <c r="AU225" s="169">
        <f t="shared" si="104"/>
        <v>14.266465300000004</v>
      </c>
      <c r="AV225" s="169">
        <f t="shared" si="104"/>
        <v>9.563142500000005</v>
      </c>
      <c r="AW225" s="169">
        <f t="shared" si="104"/>
        <v>21.7958226</v>
      </c>
      <c r="AX225" s="169">
        <f t="shared" si="104"/>
        <v>1.7476883</v>
      </c>
      <c r="AY225" s="169">
        <f t="shared" si="104"/>
        <v>59.895402999999995</v>
      </c>
      <c r="AZ225" s="169">
        <f t="shared" si="104"/>
        <v>156.8437347</v>
      </c>
      <c r="BA225" s="170">
        <f t="shared" si="104"/>
        <v>0.7945870000000002</v>
      </c>
      <c r="BB225" s="170">
        <f t="shared" si="104"/>
        <v>0.6944870000000002</v>
      </c>
      <c r="BC225" s="169">
        <f t="shared" si="104"/>
        <v>11.3053594</v>
      </c>
      <c r="BD225" s="169">
        <f t="shared" si="104"/>
        <v>0.6836158999999999</v>
      </c>
      <c r="BE225" s="169">
        <f t="shared" si="104"/>
        <v>29.406709100000015</v>
      </c>
      <c r="BF225" s="169">
        <f t="shared" si="104"/>
        <v>8.070026500000003</v>
      </c>
      <c r="BG225" s="169">
        <f t="shared" si="104"/>
        <v>1.6818340999999999</v>
      </c>
      <c r="BH225" s="169">
        <f t="shared" si="104"/>
        <v>13.556470299999999</v>
      </c>
      <c r="BI225" s="169">
        <f t="shared" si="104"/>
        <v>6.649196400000001</v>
      </c>
      <c r="BJ225" s="169">
        <f t="shared" si="104"/>
        <v>192.41867819999993</v>
      </c>
      <c r="BK225" s="171">
        <f t="shared" si="104"/>
        <v>259.1736483000001</v>
      </c>
      <c r="BL225" s="171">
        <f t="shared" si="104"/>
        <v>289.3717260000002</v>
      </c>
      <c r="BM225" s="169">
        <f t="shared" si="104"/>
        <v>349.2629828000001</v>
      </c>
      <c r="BN225" s="169">
        <f t="shared" si="104"/>
        <v>98.12829750000004</v>
      </c>
      <c r="BO225" s="169">
        <f t="shared" si="104"/>
        <v>102.32990470000003</v>
      </c>
    </row>
    <row r="226" spans="16:67" ht="15" customHeight="1">
      <c r="P226" s="16"/>
      <c r="Q226" s="7"/>
      <c r="R226" s="7"/>
      <c r="S226" s="7"/>
      <c r="T226" s="7"/>
      <c r="AE226" s="9"/>
      <c r="AP226" s="173" t="s">
        <v>739</v>
      </c>
      <c r="AQ226" s="168">
        <f>AQ225*0.73</f>
        <v>65.76480465499998</v>
      </c>
      <c r="AR226" s="168">
        <f>AR225*0.73</f>
        <v>7.849285945000001</v>
      </c>
      <c r="AS226" s="168"/>
      <c r="AT226" s="168">
        <f aca="true" t="shared" si="105" ref="AT226:AZ226">AT225*0.73</f>
        <v>29.201994579000008</v>
      </c>
      <c r="AU226" s="168">
        <f t="shared" si="105"/>
        <v>10.414519669000002</v>
      </c>
      <c r="AV226" s="168">
        <f t="shared" si="105"/>
        <v>6.9810940250000035</v>
      </c>
      <c r="AW226" s="168">
        <f t="shared" si="105"/>
        <v>15.910950498</v>
      </c>
      <c r="AX226" s="168">
        <f t="shared" si="105"/>
        <v>1.275812459</v>
      </c>
      <c r="AY226" s="168">
        <f t="shared" si="105"/>
        <v>43.723644189999995</v>
      </c>
      <c r="AZ226" s="168">
        <f t="shared" si="105"/>
        <v>114.49592633099999</v>
      </c>
      <c r="BA226" s="168"/>
      <c r="BB226" s="168"/>
      <c r="BC226" s="168">
        <f aca="true" t="shared" si="106" ref="BC226:BO226">BC225*0.73</f>
        <v>8.252912362</v>
      </c>
      <c r="BD226" s="168">
        <f t="shared" si="106"/>
        <v>0.49903960699999994</v>
      </c>
      <c r="BE226" s="168">
        <f t="shared" si="106"/>
        <v>21.46689764300001</v>
      </c>
      <c r="BF226" s="168">
        <f t="shared" si="106"/>
        <v>5.891119345000002</v>
      </c>
      <c r="BG226" s="168">
        <f t="shared" si="106"/>
        <v>1.227738893</v>
      </c>
      <c r="BH226" s="168">
        <f t="shared" si="106"/>
        <v>9.896223318999999</v>
      </c>
      <c r="BI226" s="168">
        <f t="shared" si="106"/>
        <v>4.853913372000001</v>
      </c>
      <c r="BJ226" s="168">
        <f t="shared" si="106"/>
        <v>140.46563508599993</v>
      </c>
      <c r="BK226" s="174">
        <f t="shared" si="106"/>
        <v>189.19676325900005</v>
      </c>
      <c r="BL226" s="174">
        <f t="shared" si="106"/>
        <v>211.24135998000014</v>
      </c>
      <c r="BM226" s="168">
        <f t="shared" si="106"/>
        <v>254.96197744400007</v>
      </c>
      <c r="BN226" s="168">
        <f t="shared" si="106"/>
        <v>71.63365717500002</v>
      </c>
      <c r="BO226" s="168">
        <f t="shared" si="106"/>
        <v>74.70083043100001</v>
      </c>
    </row>
    <row r="227" spans="1:42" ht="15">
      <c r="A227" s="21" t="s">
        <v>547</v>
      </c>
      <c r="K227" s="14" t="s">
        <v>199</v>
      </c>
      <c r="L227" s="12" t="s">
        <v>551</v>
      </c>
      <c r="M227" s="13"/>
      <c r="Q227" s="26" t="s">
        <v>387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:42" ht="15">
      <c r="A228" s="11" t="s">
        <v>571</v>
      </c>
      <c r="I228" s="3" t="s">
        <v>546</v>
      </c>
      <c r="K228" s="15">
        <f>COUNTIF(K8:K224,1)</f>
        <v>88</v>
      </c>
      <c r="L228" s="11">
        <v>1</v>
      </c>
      <c r="M228" s="11" t="s">
        <v>280</v>
      </c>
      <c r="Q228" s="27">
        <f>COUNTIF(Q8:Q224,0)</f>
        <v>45</v>
      </c>
      <c r="R228" s="13">
        <f aca="true" t="shared" si="107" ref="R228:AO228">COUNTIF(R8:R224,0)</f>
        <v>180</v>
      </c>
      <c r="S228" s="32" t="s">
        <v>463</v>
      </c>
      <c r="T228" s="13">
        <f t="shared" si="107"/>
        <v>14</v>
      </c>
      <c r="U228" s="13">
        <f t="shared" si="107"/>
        <v>98</v>
      </c>
      <c r="V228" s="13">
        <f t="shared" si="107"/>
        <v>179</v>
      </c>
      <c r="W228" s="13">
        <f t="shared" si="107"/>
        <v>1</v>
      </c>
      <c r="X228" s="13">
        <f t="shared" si="107"/>
        <v>133</v>
      </c>
      <c r="Y228" s="13">
        <f t="shared" si="107"/>
        <v>39</v>
      </c>
      <c r="Z228" s="13">
        <f t="shared" si="107"/>
        <v>54</v>
      </c>
      <c r="AA228" s="13"/>
      <c r="AB228" s="13"/>
      <c r="AC228" s="13">
        <f t="shared" si="107"/>
        <v>95</v>
      </c>
      <c r="AD228" s="13">
        <f t="shared" si="107"/>
        <v>211</v>
      </c>
      <c r="AE228" s="13">
        <f t="shared" si="107"/>
        <v>78</v>
      </c>
      <c r="AF228" s="13">
        <f t="shared" si="107"/>
        <v>32</v>
      </c>
      <c r="AG228" s="13">
        <f t="shared" si="107"/>
        <v>162</v>
      </c>
      <c r="AH228" s="13">
        <f t="shared" si="107"/>
        <v>114</v>
      </c>
      <c r="AI228" s="13">
        <f t="shared" si="107"/>
        <v>22</v>
      </c>
      <c r="AJ228" s="13">
        <f t="shared" si="107"/>
        <v>0</v>
      </c>
      <c r="AK228" s="13">
        <f t="shared" si="107"/>
        <v>1</v>
      </c>
      <c r="AL228" s="13">
        <f t="shared" si="107"/>
        <v>0</v>
      </c>
      <c r="AM228" s="13">
        <f t="shared" si="107"/>
        <v>0</v>
      </c>
      <c r="AN228" s="13">
        <f t="shared" si="107"/>
        <v>1</v>
      </c>
      <c r="AO228" s="13">
        <f t="shared" si="107"/>
        <v>1</v>
      </c>
      <c r="AP228" s="13"/>
    </row>
    <row r="229" spans="1:42" ht="15">
      <c r="A229" s="11" t="s">
        <v>572</v>
      </c>
      <c r="I229" s="3" t="s">
        <v>361</v>
      </c>
      <c r="K229" s="15">
        <f>COUNTIF(K8:K224,2)</f>
        <v>12</v>
      </c>
      <c r="L229" s="11">
        <v>2</v>
      </c>
      <c r="M229" s="11" t="s">
        <v>405</v>
      </c>
      <c r="Q229" s="27" t="s">
        <v>397</v>
      </c>
      <c r="R229" s="13"/>
      <c r="S229" s="32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:55" ht="15">
      <c r="A230" s="11" t="s">
        <v>537</v>
      </c>
      <c r="K230" s="15">
        <f>COUNTIF(K8:K224,3)</f>
        <v>45</v>
      </c>
      <c r="L230" s="11">
        <v>3</v>
      </c>
      <c r="M230" s="11" t="s">
        <v>406</v>
      </c>
      <c r="Q230" s="28">
        <f>100*Q228/217</f>
        <v>20.737327188940093</v>
      </c>
      <c r="R230" s="29">
        <f aca="true" t="shared" si="108" ref="R230:AO230">100*R228/217</f>
        <v>82.94930875576037</v>
      </c>
      <c r="S230" s="33" t="s">
        <v>463</v>
      </c>
      <c r="T230" s="29">
        <f t="shared" si="108"/>
        <v>6.451612903225806</v>
      </c>
      <c r="U230" s="29">
        <f t="shared" si="108"/>
        <v>45.16129032258065</v>
      </c>
      <c r="V230" s="29">
        <f t="shared" si="108"/>
        <v>82.48847926267281</v>
      </c>
      <c r="W230" s="29">
        <f t="shared" si="108"/>
        <v>0.4608294930875576</v>
      </c>
      <c r="X230" s="29">
        <f t="shared" si="108"/>
        <v>61.29032258064516</v>
      </c>
      <c r="Y230" s="29">
        <f t="shared" si="108"/>
        <v>17.972350230414747</v>
      </c>
      <c r="Z230" s="29">
        <f t="shared" si="108"/>
        <v>24.88479262672811</v>
      </c>
      <c r="AA230" s="29"/>
      <c r="AB230" s="29"/>
      <c r="AC230" s="29">
        <f t="shared" si="108"/>
        <v>43.77880184331797</v>
      </c>
      <c r="AD230" s="29">
        <f t="shared" si="108"/>
        <v>97.23502304147465</v>
      </c>
      <c r="AE230" s="29">
        <f t="shared" si="108"/>
        <v>35.944700460829495</v>
      </c>
      <c r="AF230" s="29">
        <f t="shared" si="108"/>
        <v>14.746543778801843</v>
      </c>
      <c r="AG230" s="29">
        <f t="shared" si="108"/>
        <v>74.65437788018433</v>
      </c>
      <c r="AH230" s="29">
        <f t="shared" si="108"/>
        <v>52.534562211981566</v>
      </c>
      <c r="AI230" s="29">
        <f t="shared" si="108"/>
        <v>10.138248847926267</v>
      </c>
      <c r="AJ230" s="29">
        <f t="shared" si="108"/>
        <v>0</v>
      </c>
      <c r="AK230" s="29">
        <f t="shared" si="108"/>
        <v>0.4608294930875576</v>
      </c>
      <c r="AL230" s="29">
        <f t="shared" si="108"/>
        <v>0</v>
      </c>
      <c r="AM230" s="29">
        <f t="shared" si="108"/>
        <v>0</v>
      </c>
      <c r="AN230" s="29">
        <f t="shared" si="108"/>
        <v>0.4608294930875576</v>
      </c>
      <c r="AO230" s="29">
        <f t="shared" si="108"/>
        <v>0.4608294930875576</v>
      </c>
      <c r="AP230" s="29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</row>
    <row r="231" spans="1:42" ht="15">
      <c r="A231" s="11" t="s">
        <v>538</v>
      </c>
      <c r="K231" s="15">
        <f>COUNTIF(K8:K224,4)</f>
        <v>30</v>
      </c>
      <c r="L231" s="11">
        <v>4</v>
      </c>
      <c r="M231" s="11" t="s">
        <v>498</v>
      </c>
      <c r="Q231" s="27" t="s">
        <v>688</v>
      </c>
      <c r="R231" s="13"/>
      <c r="S231" s="13"/>
      <c r="T231" s="18" t="s">
        <v>375</v>
      </c>
      <c r="U231" s="18"/>
      <c r="V231" s="18"/>
      <c r="W231" s="18" t="s">
        <v>375</v>
      </c>
      <c r="X231" s="19"/>
      <c r="Y231" s="18" t="s">
        <v>375</v>
      </c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8" t="s">
        <v>375</v>
      </c>
      <c r="AK231" s="18" t="s">
        <v>375</v>
      </c>
      <c r="AL231" s="18" t="s">
        <v>375</v>
      </c>
      <c r="AM231" s="18" t="s">
        <v>375</v>
      </c>
      <c r="AN231" s="18" t="s">
        <v>375</v>
      </c>
      <c r="AO231" s="18" t="s">
        <v>375</v>
      </c>
      <c r="AP231" s="18"/>
    </row>
    <row r="232" spans="1:42" ht="15">
      <c r="A232" s="11" t="s">
        <v>539</v>
      </c>
      <c r="K232" s="15">
        <f>COUNTIF(K8:K224,5)</f>
        <v>42</v>
      </c>
      <c r="L232" s="11">
        <v>5</v>
      </c>
      <c r="M232" s="11" t="s">
        <v>197</v>
      </c>
      <c r="Q232" s="19"/>
      <c r="R232" s="19"/>
      <c r="S232" s="19"/>
      <c r="T232" s="13" t="s">
        <v>328</v>
      </c>
      <c r="U232" s="13"/>
      <c r="V232" s="13"/>
      <c r="W232" s="13" t="s">
        <v>424</v>
      </c>
      <c r="X232" s="13"/>
      <c r="Y232" s="13"/>
      <c r="Z232" s="13" t="s">
        <v>724</v>
      </c>
      <c r="AA232" s="3" t="s">
        <v>304</v>
      </c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 t="s">
        <v>450</v>
      </c>
      <c r="AM232" s="13"/>
      <c r="AN232" s="13"/>
      <c r="AO232" s="13"/>
      <c r="AP232" s="13"/>
    </row>
    <row r="233" spans="1:42" ht="15">
      <c r="A233" s="11" t="s">
        <v>534</v>
      </c>
      <c r="Q233" s="13"/>
      <c r="R233" s="13"/>
      <c r="S233" s="13"/>
      <c r="T233" s="13" t="s">
        <v>618</v>
      </c>
      <c r="U233" s="13"/>
      <c r="V233" s="13"/>
      <c r="W233" s="13" t="s">
        <v>618</v>
      </c>
      <c r="X233" s="13"/>
      <c r="Y233" s="13"/>
      <c r="Z233" s="13" t="s">
        <v>723</v>
      </c>
      <c r="AA233" s="3" t="s">
        <v>685</v>
      </c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 t="s">
        <v>592</v>
      </c>
      <c r="AM233" s="13"/>
      <c r="AN233" s="13"/>
      <c r="AO233" s="13"/>
      <c r="AP233" s="13"/>
    </row>
    <row r="234" spans="1:42" ht="15">
      <c r="A234" s="11" t="s">
        <v>535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13" t="s">
        <v>697</v>
      </c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:42" ht="15">
      <c r="A235" s="11" t="s">
        <v>352</v>
      </c>
      <c r="Q235" s="13"/>
      <c r="R235" s="13"/>
      <c r="S235" s="13"/>
      <c r="T235" s="13"/>
      <c r="U235" s="13"/>
      <c r="V235" s="13"/>
      <c r="W235" s="13"/>
      <c r="X235" s="13"/>
      <c r="Y235" s="13"/>
      <c r="Z235" s="13" t="s">
        <v>698</v>
      </c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:42" ht="15">
      <c r="A236" s="11" t="s">
        <v>303</v>
      </c>
      <c r="Q236" s="13"/>
      <c r="R236" s="13"/>
      <c r="S236" s="13"/>
      <c r="T236" s="13"/>
      <c r="U236" s="13"/>
      <c r="V236" s="13"/>
      <c r="W236" s="13"/>
      <c r="X236" s="13"/>
      <c r="Y236" s="13"/>
      <c r="Z236" s="13" t="s">
        <v>374</v>
      </c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</row>
    <row r="237" spans="17:42" ht="15">
      <c r="Q237" s="13"/>
      <c r="R237" s="13"/>
      <c r="S237" s="13"/>
      <c r="T237" s="13"/>
      <c r="U237" s="13"/>
      <c r="V237" s="13"/>
      <c r="W237" s="13"/>
      <c r="X237" s="13"/>
      <c r="Y237" s="13"/>
      <c r="Z237" s="13" t="s">
        <v>588</v>
      </c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  <row r="238" spans="17:42" ht="15">
      <c r="Q238" s="13"/>
      <c r="R238" s="13"/>
      <c r="S238" s="13"/>
      <c r="T238" s="13"/>
      <c r="U238" s="13"/>
      <c r="V238" s="13"/>
      <c r="W238" s="13"/>
      <c r="X238" s="13"/>
      <c r="Y238" s="13"/>
      <c r="Z238" s="13" t="s">
        <v>589</v>
      </c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</row>
    <row r="239" spans="17:42" ht="15">
      <c r="Q239" s="13"/>
      <c r="R239" s="13"/>
      <c r="S239" s="13"/>
      <c r="T239" s="13"/>
      <c r="U239" s="13"/>
      <c r="V239" s="13"/>
      <c r="W239" s="13"/>
      <c r="X239" s="13"/>
      <c r="Y239" s="13"/>
      <c r="Z239" s="13" t="s">
        <v>590</v>
      </c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</row>
    <row r="240" spans="17:42" ht="15">
      <c r="Q240" s="13"/>
      <c r="R240" s="13"/>
      <c r="S240" s="13"/>
      <c r="T240" s="13"/>
      <c r="U240" s="13"/>
      <c r="V240" s="13"/>
      <c r="W240" s="13"/>
      <c r="X240" s="13"/>
      <c r="Y240" s="13"/>
      <c r="Z240" s="13" t="s">
        <v>591</v>
      </c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</row>
    <row r="241" spans="17:42" ht="15">
      <c r="Q241" s="13"/>
      <c r="R241" s="13"/>
      <c r="S241" s="13"/>
      <c r="T241" s="13"/>
      <c r="U241" s="13"/>
      <c r="V241" s="13"/>
      <c r="W241" s="13"/>
      <c r="X241" s="13"/>
      <c r="Y241" s="13"/>
      <c r="Z241" s="13" t="s">
        <v>446</v>
      </c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</row>
    <row r="242" spans="17:42" ht="15">
      <c r="Q242" s="13"/>
      <c r="R242" s="13"/>
      <c r="S242" s="13"/>
      <c r="T242" s="13"/>
      <c r="U242" s="13"/>
      <c r="V242" s="13"/>
      <c r="W242" s="13"/>
      <c r="X242" s="13"/>
      <c r="Y242" s="13"/>
      <c r="Z242" s="13" t="s">
        <v>447</v>
      </c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</row>
    <row r="243" spans="17:42" ht="15">
      <c r="Q243" s="13"/>
      <c r="R243" s="13"/>
      <c r="S243" s="13"/>
      <c r="T243" s="13"/>
      <c r="U243" s="13"/>
      <c r="V243" s="13"/>
      <c r="W243" s="13"/>
      <c r="X243" s="13"/>
      <c r="Y243" s="13"/>
      <c r="Z243" s="13" t="s">
        <v>324</v>
      </c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</row>
    <row r="244" spans="17:42" ht="15"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</row>
    <row r="245" spans="17:42" ht="15"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</row>
    <row r="246" spans="17:42" ht="15"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</row>
    <row r="247" spans="17:19" ht="15">
      <c r="Q247" s="13"/>
      <c r="R247" s="13"/>
      <c r="S247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G217" sqref="G217"/>
    </sheetView>
  </sheetViews>
  <sheetFormatPr defaultColWidth="11.421875" defaultRowHeight="12.75"/>
  <cols>
    <col min="1" max="2" width="10.8515625" style="86" customWidth="1"/>
    <col min="3" max="3" width="14.7109375" style="86" customWidth="1"/>
    <col min="4" max="4" width="14.140625" style="86" customWidth="1"/>
    <col min="5" max="5" width="13.421875" style="86" customWidth="1"/>
    <col min="6" max="6" width="14.00390625" style="86" customWidth="1"/>
    <col min="7" max="7" width="12.7109375" style="86" customWidth="1"/>
    <col min="8" max="8" width="8.7109375" style="86" customWidth="1"/>
    <col min="9" max="9" width="12.421875" style="86" customWidth="1"/>
    <col min="10" max="16384" width="10.8515625" style="86" customWidth="1"/>
  </cols>
  <sheetData>
    <row r="1" ht="16.5">
      <c r="A1" s="87" t="s">
        <v>600</v>
      </c>
    </row>
    <row r="2" ht="16.5">
      <c r="A2" s="87"/>
    </row>
    <row r="3" spans="1:9" ht="15">
      <c r="A3" s="86" t="s">
        <v>386</v>
      </c>
      <c r="I3" s="86" t="s">
        <v>576</v>
      </c>
    </row>
    <row r="4" spans="3:9" ht="15">
      <c r="C4" s="94" t="s">
        <v>207</v>
      </c>
      <c r="D4" s="94" t="s">
        <v>208</v>
      </c>
      <c r="E4" s="94" t="s">
        <v>209</v>
      </c>
      <c r="F4" s="86" t="s">
        <v>210</v>
      </c>
      <c r="I4" s="89" t="s">
        <v>458</v>
      </c>
    </row>
    <row r="5" spans="3:9" ht="15">
      <c r="C5" s="86" t="s">
        <v>291</v>
      </c>
      <c r="D5" s="86" t="s">
        <v>363</v>
      </c>
      <c r="E5" s="86" t="s">
        <v>364</v>
      </c>
      <c r="I5" s="89" t="s">
        <v>478</v>
      </c>
    </row>
    <row r="6" spans="1:7" ht="15">
      <c r="A6" s="86" t="s">
        <v>186</v>
      </c>
      <c r="C6" s="86">
        <v>109570</v>
      </c>
      <c r="D6" s="172">
        <v>252</v>
      </c>
      <c r="E6" s="86">
        <v>434835</v>
      </c>
      <c r="F6" s="86">
        <v>0.9999231600528644</v>
      </c>
      <c r="G6" s="86" t="s">
        <v>211</v>
      </c>
    </row>
    <row r="7" spans="1:7" ht="15">
      <c r="A7" s="86" t="s">
        <v>228</v>
      </c>
      <c r="C7" s="86">
        <v>22238</v>
      </c>
      <c r="D7" s="86">
        <v>161.2</v>
      </c>
      <c r="E7" s="86">
        <v>137934</v>
      </c>
      <c r="F7" s="86">
        <v>1.0001366856468668</v>
      </c>
      <c r="G7" s="86" t="s">
        <v>211</v>
      </c>
    </row>
    <row r="8" spans="1:7" ht="15">
      <c r="A8" s="86" t="s">
        <v>262</v>
      </c>
      <c r="C8" s="86">
        <v>26814</v>
      </c>
      <c r="D8" s="86">
        <v>186.8</v>
      </c>
      <c r="E8" s="86">
        <v>143576</v>
      </c>
      <c r="F8" s="86">
        <v>0.9997764056407344</v>
      </c>
      <c r="G8" s="86" t="s">
        <v>211</v>
      </c>
    </row>
    <row r="9" spans="1:7" ht="15">
      <c r="A9" s="86" t="s">
        <v>229</v>
      </c>
      <c r="C9" s="86">
        <v>60518</v>
      </c>
      <c r="D9" s="86">
        <v>394.7</v>
      </c>
      <c r="E9" s="86">
        <v>153325</v>
      </c>
      <c r="F9" s="86">
        <v>1.0000102863016496</v>
      </c>
      <c r="G9" s="86" t="s">
        <v>211</v>
      </c>
    </row>
    <row r="11" ht="15">
      <c r="A11" s="86" t="s">
        <v>438</v>
      </c>
    </row>
    <row r="12" ht="15">
      <c r="A12" s="86" t="s">
        <v>435</v>
      </c>
    </row>
    <row r="13" ht="15">
      <c r="A13" s="86" t="s">
        <v>565</v>
      </c>
    </row>
    <row r="14" ht="15">
      <c r="A14" s="86" t="s">
        <v>185</v>
      </c>
    </row>
    <row r="16" ht="15">
      <c r="A16" s="86" t="s">
        <v>575</v>
      </c>
    </row>
    <row r="17" ht="15">
      <c r="A17" s="86" t="s">
        <v>761</v>
      </c>
    </row>
    <row r="18" spans="1:9" ht="15">
      <c r="A18" s="86" t="s">
        <v>154</v>
      </c>
      <c r="F18" s="86" t="s">
        <v>135</v>
      </c>
      <c r="I18" s="86" t="s">
        <v>464</v>
      </c>
    </row>
    <row r="19" spans="3:10" ht="15">
      <c r="C19" s="125" t="s">
        <v>155</v>
      </c>
      <c r="D19" s="125" t="s">
        <v>156</v>
      </c>
      <c r="E19" s="88"/>
      <c r="F19" s="88" t="s">
        <v>155</v>
      </c>
      <c r="G19" s="88" t="s">
        <v>156</v>
      </c>
      <c r="H19" s="88"/>
      <c r="I19" s="88" t="s">
        <v>155</v>
      </c>
      <c r="J19" s="88" t="s">
        <v>156</v>
      </c>
    </row>
    <row r="20" spans="1:11" ht="15">
      <c r="A20" s="86" t="s">
        <v>228</v>
      </c>
      <c r="C20" s="145">
        <v>46898</v>
      </c>
      <c r="D20" s="145">
        <v>137934</v>
      </c>
      <c r="F20" s="144">
        <v>0.18841423974223512</v>
      </c>
      <c r="G20" s="144">
        <v>0.31720997619786817</v>
      </c>
      <c r="H20" s="144"/>
      <c r="I20" s="144">
        <v>0.221049</v>
      </c>
      <c r="J20" s="144">
        <v>0.348345</v>
      </c>
      <c r="K20" s="86" t="s">
        <v>666</v>
      </c>
    </row>
    <row r="21" spans="1:11" ht="15">
      <c r="A21" s="86" t="s">
        <v>157</v>
      </c>
      <c r="C21" s="145">
        <v>63007</v>
      </c>
      <c r="D21" s="145">
        <v>98448</v>
      </c>
      <c r="E21" s="145"/>
      <c r="F21" s="144">
        <v>0.2531326709761399</v>
      </c>
      <c r="G21" s="144">
        <v>0.2264031184242299</v>
      </c>
      <c r="H21" s="144"/>
      <c r="I21" s="144">
        <v>0.318402</v>
      </c>
      <c r="J21" s="144">
        <v>0.288672</v>
      </c>
      <c r="K21" s="86" t="s">
        <v>666</v>
      </c>
    </row>
    <row r="22" spans="1:10" ht="15">
      <c r="A22" s="86" t="s">
        <v>229</v>
      </c>
      <c r="C22" s="145">
        <v>111927</v>
      </c>
      <c r="D22" s="145">
        <v>153325</v>
      </c>
      <c r="F22" s="144">
        <v>0.4496703614574001</v>
      </c>
      <c r="G22" s="144">
        <v>0.35260501109616293</v>
      </c>
      <c r="H22" s="144"/>
      <c r="I22" s="144">
        <v>0.4496703614574001</v>
      </c>
      <c r="J22" s="144">
        <v>0.35260501109616293</v>
      </c>
    </row>
    <row r="23" spans="1:11" ht="15">
      <c r="A23" s="86" t="s">
        <v>299</v>
      </c>
      <c r="C23" s="145">
        <v>27077</v>
      </c>
      <c r="D23" s="145">
        <v>45128</v>
      </c>
      <c r="F23" s="144">
        <v>0.10878272782422492</v>
      </c>
      <c r="G23" s="144">
        <v>0.10378189428173905</v>
      </c>
      <c r="H23" s="144"/>
      <c r="I23" s="144">
        <v>0.0108782727824225</v>
      </c>
      <c r="J23" s="144">
        <v>0.0103781894281739</v>
      </c>
      <c r="K23" s="86" t="s">
        <v>583</v>
      </c>
    </row>
    <row r="24" spans="1:10" ht="15">
      <c r="A24" s="86" t="s">
        <v>250</v>
      </c>
      <c r="C24" s="145">
        <v>248909</v>
      </c>
      <c r="D24" s="145">
        <v>434835</v>
      </c>
      <c r="F24" s="86">
        <v>1</v>
      </c>
      <c r="G24" s="86">
        <v>1</v>
      </c>
      <c r="I24" s="86">
        <v>1</v>
      </c>
      <c r="J24" s="86">
        <v>1</v>
      </c>
    </row>
    <row r="25" spans="1:4" ht="15">
      <c r="A25" s="86" t="s">
        <v>276</v>
      </c>
      <c r="C25" s="145">
        <v>221832</v>
      </c>
      <c r="D25" s="145">
        <v>389707</v>
      </c>
    </row>
    <row r="27" ht="15">
      <c r="A27" s="86" t="s">
        <v>158</v>
      </c>
    </row>
    <row r="28" ht="15">
      <c r="A28" s="148" t="s">
        <v>579</v>
      </c>
    </row>
    <row r="29" ht="15">
      <c r="A29" s="86" t="s">
        <v>506</v>
      </c>
    </row>
    <row r="31" ht="15">
      <c r="A31" s="86" t="s">
        <v>677</v>
      </c>
    </row>
    <row r="32" ht="15">
      <c r="A32" s="86" t="s">
        <v>489</v>
      </c>
    </row>
    <row r="33" spans="1:12" ht="15">
      <c r="A33" s="86" t="s">
        <v>684</v>
      </c>
      <c r="L33" s="86" t="s">
        <v>742</v>
      </c>
    </row>
    <row r="34" spans="1:12" ht="15">
      <c r="A34" s="86" t="s">
        <v>681</v>
      </c>
      <c r="L34" s="153">
        <f>(189.216*0.45)+(161.2*0.45)+(0.73*279.2*0.1)</f>
        <v>178.0688</v>
      </c>
    </row>
    <row r="35" spans="1:12" ht="15">
      <c r="A35" s="86" t="s">
        <v>602</v>
      </c>
      <c r="L35" s="153">
        <f>279.2*0.73</f>
        <v>203.81599999999997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4"/>
  <sheetViews>
    <sheetView zoomScale="125" zoomScaleNormal="125" workbookViewId="0" topLeftCell="A1">
      <pane ySplit="9440" topLeftCell="BM198" activePane="topLeft" state="split"/>
      <selection pane="topLeft" activeCell="G217" sqref="G217"/>
      <selection pane="bottomLeft" activeCell="G217" sqref="G217"/>
    </sheetView>
  </sheetViews>
  <sheetFormatPr defaultColWidth="11.421875" defaultRowHeight="12.75"/>
  <cols>
    <col min="1" max="1" width="11.421875" style="11" customWidth="1"/>
    <col min="2" max="6" width="10.8515625" style="11" customWidth="1"/>
    <col min="7" max="7" width="6.8515625" style="11" customWidth="1"/>
    <col min="8" max="8" width="15.00390625" style="11" customWidth="1"/>
    <col min="9" max="15" width="10.8515625" style="11" customWidth="1"/>
    <col min="16" max="16" width="12.00390625" style="11" customWidth="1"/>
    <col min="17" max="16384" width="10.8515625" style="11" customWidth="1"/>
  </cols>
  <sheetData>
    <row r="1" ht="15">
      <c r="B1" s="11" t="s">
        <v>615</v>
      </c>
    </row>
    <row r="3" spans="1:18" s="41" customFormat="1" ht="45">
      <c r="A3" s="40" t="s">
        <v>471</v>
      </c>
      <c r="B3" s="40" t="s">
        <v>470</v>
      </c>
      <c r="C3" s="40" t="s">
        <v>472</v>
      </c>
      <c r="D3" s="40" t="s">
        <v>460</v>
      </c>
      <c r="E3" s="40" t="s">
        <v>766</v>
      </c>
      <c r="F3" s="40" t="s">
        <v>765</v>
      </c>
      <c r="H3" s="24" t="s">
        <v>496</v>
      </c>
      <c r="I3" s="42"/>
      <c r="J3" s="42"/>
      <c r="K3" s="42"/>
      <c r="L3" s="42"/>
      <c r="M3" s="11"/>
      <c r="N3" s="41" t="s">
        <v>767</v>
      </c>
      <c r="O3" s="11"/>
      <c r="P3" s="11"/>
      <c r="Q3" s="11"/>
      <c r="R3" s="11"/>
    </row>
    <row r="4" spans="1:15" ht="15">
      <c r="A4" s="42">
        <v>13059</v>
      </c>
      <c r="B4" s="42">
        <v>1</v>
      </c>
      <c r="C4" s="42">
        <v>1</v>
      </c>
      <c r="D4" s="42">
        <v>3</v>
      </c>
      <c r="E4" s="42">
        <v>2</v>
      </c>
      <c r="F4" s="42">
        <v>2</v>
      </c>
      <c r="H4" s="11" t="s">
        <v>468</v>
      </c>
      <c r="I4" s="42"/>
      <c r="J4" s="45" t="s">
        <v>584</v>
      </c>
      <c r="K4" s="45" t="s">
        <v>585</v>
      </c>
      <c r="L4" s="45" t="s">
        <v>353</v>
      </c>
      <c r="M4" s="25" t="s">
        <v>586</v>
      </c>
      <c r="N4" s="25" t="s">
        <v>686</v>
      </c>
      <c r="O4" s="25" t="s">
        <v>687</v>
      </c>
    </row>
    <row r="5" spans="1:15" ht="15">
      <c r="A5" s="42">
        <v>13105</v>
      </c>
      <c r="B5" s="42">
        <v>1</v>
      </c>
      <c r="C5" s="42">
        <v>1</v>
      </c>
      <c r="D5" s="42">
        <v>3</v>
      </c>
      <c r="E5" s="42">
        <v>3</v>
      </c>
      <c r="F5" s="42">
        <v>4</v>
      </c>
      <c r="H5" s="11" t="s">
        <v>253</v>
      </c>
      <c r="I5" s="42"/>
      <c r="J5" s="78">
        <v>5</v>
      </c>
      <c r="K5" s="55">
        <f>M5-L5-J5</f>
        <v>1</v>
      </c>
      <c r="L5" s="56">
        <v>4</v>
      </c>
      <c r="M5" s="11">
        <v>10</v>
      </c>
      <c r="N5" s="11">
        <v>1549.9</v>
      </c>
      <c r="O5" s="11">
        <v>446.9</v>
      </c>
    </row>
    <row r="6" spans="1:16" ht="15">
      <c r="A6" s="42">
        <v>13130</v>
      </c>
      <c r="B6" s="42">
        <v>1</v>
      </c>
      <c r="C6" s="42">
        <v>1</v>
      </c>
      <c r="D6" s="42">
        <v>3</v>
      </c>
      <c r="E6" s="42">
        <v>4</v>
      </c>
      <c r="F6" s="42">
        <v>1</v>
      </c>
      <c r="H6" s="11" t="s">
        <v>325</v>
      </c>
      <c r="I6" s="42"/>
      <c r="J6" s="52">
        <v>0</v>
      </c>
      <c r="K6" s="46">
        <f aca="true" t="shared" si="0" ref="K6:K17">M6-L6-J6</f>
        <v>0</v>
      </c>
      <c r="L6" s="47">
        <v>0</v>
      </c>
      <c r="M6" s="11">
        <v>0</v>
      </c>
      <c r="N6" s="112">
        <v>1222.8</v>
      </c>
      <c r="O6" s="113">
        <v>368.6</v>
      </c>
      <c r="P6" s="11" t="s">
        <v>594</v>
      </c>
    </row>
    <row r="7" spans="1:16" ht="15">
      <c r="A7" s="42">
        <v>13131</v>
      </c>
      <c r="B7" s="42">
        <v>1</v>
      </c>
      <c r="C7" s="42">
        <v>1</v>
      </c>
      <c r="D7" s="42">
        <v>2</v>
      </c>
      <c r="E7" s="42">
        <v>9</v>
      </c>
      <c r="F7" s="42">
        <v>1</v>
      </c>
      <c r="H7" s="11" t="s">
        <v>414</v>
      </c>
      <c r="I7" s="42"/>
      <c r="J7" s="53">
        <v>3</v>
      </c>
      <c r="K7" s="48">
        <f t="shared" si="0"/>
        <v>2</v>
      </c>
      <c r="L7" s="49">
        <v>1</v>
      </c>
      <c r="M7" s="11">
        <v>6</v>
      </c>
      <c r="N7" s="116"/>
      <c r="O7" s="117"/>
      <c r="P7" s="11" t="s">
        <v>617</v>
      </c>
    </row>
    <row r="8" spans="1:16" ht="15">
      <c r="A8" s="42">
        <v>31012</v>
      </c>
      <c r="B8" s="42">
        <v>9</v>
      </c>
      <c r="C8" s="42">
        <v>1</v>
      </c>
      <c r="D8" s="42">
        <v>3</v>
      </c>
      <c r="E8" s="42">
        <v>10</v>
      </c>
      <c r="F8" s="42">
        <v>3</v>
      </c>
      <c r="H8" s="11" t="s">
        <v>443</v>
      </c>
      <c r="I8" s="42"/>
      <c r="J8" s="53">
        <v>0</v>
      </c>
      <c r="K8" s="48">
        <f t="shared" si="0"/>
        <v>0</v>
      </c>
      <c r="L8" s="49">
        <v>0</v>
      </c>
      <c r="M8" s="11">
        <v>0</v>
      </c>
      <c r="N8" s="116"/>
      <c r="O8" s="117"/>
      <c r="P8" s="11" t="s">
        <v>444</v>
      </c>
    </row>
    <row r="9" spans="1:16" ht="15">
      <c r="A9" s="42">
        <v>13075</v>
      </c>
      <c r="B9" s="42">
        <v>8</v>
      </c>
      <c r="C9" s="42">
        <v>1</v>
      </c>
      <c r="D9" s="42">
        <v>2</v>
      </c>
      <c r="E9" s="42">
        <v>11</v>
      </c>
      <c r="F9" s="42">
        <v>5</v>
      </c>
      <c r="H9" s="11" t="s">
        <v>415</v>
      </c>
      <c r="I9" s="42"/>
      <c r="J9" s="53">
        <v>12</v>
      </c>
      <c r="K9" s="48">
        <f t="shared" si="0"/>
        <v>6</v>
      </c>
      <c r="L9" s="49">
        <v>2</v>
      </c>
      <c r="M9" s="11">
        <v>20</v>
      </c>
      <c r="N9" s="116"/>
      <c r="O9" s="117"/>
      <c r="P9" s="11" t="s">
        <v>515</v>
      </c>
    </row>
    <row r="10" spans="1:16" ht="15">
      <c r="A10" s="42">
        <v>13104</v>
      </c>
      <c r="B10" s="42">
        <v>1</v>
      </c>
      <c r="C10" s="42">
        <v>1</v>
      </c>
      <c r="D10" s="42">
        <v>1</v>
      </c>
      <c r="E10" s="42">
        <v>13</v>
      </c>
      <c r="F10" s="42">
        <v>5</v>
      </c>
      <c r="H10" s="11" t="s">
        <v>394</v>
      </c>
      <c r="I10" s="42"/>
      <c r="J10" s="53">
        <v>7</v>
      </c>
      <c r="K10" s="48">
        <f t="shared" si="0"/>
        <v>0</v>
      </c>
      <c r="L10" s="49">
        <v>0</v>
      </c>
      <c r="M10" s="11">
        <v>7</v>
      </c>
      <c r="N10" s="116"/>
      <c r="O10" s="117"/>
      <c r="P10" s="11" t="s">
        <v>395</v>
      </c>
    </row>
    <row r="11" spans="1:16" ht="15">
      <c r="A11" s="42">
        <v>13058</v>
      </c>
      <c r="B11" s="42">
        <v>9</v>
      </c>
      <c r="C11" s="42">
        <v>1</v>
      </c>
      <c r="D11" s="42">
        <v>2</v>
      </c>
      <c r="E11" s="42">
        <v>13</v>
      </c>
      <c r="F11" s="42">
        <v>4</v>
      </c>
      <c r="H11" s="11" t="s">
        <v>396</v>
      </c>
      <c r="I11" s="42"/>
      <c r="J11" s="54">
        <v>0</v>
      </c>
      <c r="K11" s="50">
        <f t="shared" si="0"/>
        <v>0</v>
      </c>
      <c r="L11" s="51">
        <v>0</v>
      </c>
      <c r="M11" s="11">
        <v>0</v>
      </c>
      <c r="N11" s="114"/>
      <c r="O11" s="115"/>
      <c r="P11" s="11" t="s">
        <v>625</v>
      </c>
    </row>
    <row r="12" spans="1:17" ht="15">
      <c r="A12" s="42">
        <v>21006</v>
      </c>
      <c r="B12" s="42">
        <v>9</v>
      </c>
      <c r="C12" s="42">
        <v>1</v>
      </c>
      <c r="D12" s="42">
        <v>3</v>
      </c>
      <c r="E12" s="42">
        <v>16</v>
      </c>
      <c r="F12" s="42">
        <v>4</v>
      </c>
      <c r="H12" s="11" t="s">
        <v>469</v>
      </c>
      <c r="I12" s="42"/>
      <c r="J12" s="57">
        <v>4</v>
      </c>
      <c r="K12" s="58">
        <f t="shared" si="0"/>
        <v>6</v>
      </c>
      <c r="L12" s="59">
        <v>15</v>
      </c>
      <c r="M12" s="11">
        <v>25</v>
      </c>
      <c r="N12" s="112">
        <v>508.7</v>
      </c>
      <c r="O12" s="118">
        <v>265</v>
      </c>
      <c r="P12" s="11" t="s">
        <v>587</v>
      </c>
      <c r="Q12" s="24" t="s">
        <v>672</v>
      </c>
    </row>
    <row r="13" spans="1:17" ht="15">
      <c r="A13" s="42">
        <v>31006</v>
      </c>
      <c r="B13" s="42">
        <v>9</v>
      </c>
      <c r="C13" s="42">
        <v>1</v>
      </c>
      <c r="D13" s="42">
        <v>2</v>
      </c>
      <c r="E13" s="42">
        <v>16</v>
      </c>
      <c r="F13" s="42">
        <v>5</v>
      </c>
      <c r="H13" s="11" t="s">
        <v>511</v>
      </c>
      <c r="I13" s="42"/>
      <c r="J13" s="60">
        <v>6</v>
      </c>
      <c r="K13" s="61">
        <f t="shared" si="0"/>
        <v>4</v>
      </c>
      <c r="L13" s="62">
        <v>2</v>
      </c>
      <c r="M13" s="11">
        <v>12</v>
      </c>
      <c r="N13" s="114"/>
      <c r="O13" s="115"/>
      <c r="Q13" s="24" t="s">
        <v>597</v>
      </c>
    </row>
    <row r="14" spans="1:15" ht="15">
      <c r="A14" s="42">
        <v>13020</v>
      </c>
      <c r="B14" s="42">
        <v>1</v>
      </c>
      <c r="C14" s="42">
        <v>1</v>
      </c>
      <c r="D14" s="42">
        <v>3</v>
      </c>
      <c r="E14" s="42">
        <v>20</v>
      </c>
      <c r="F14" s="42">
        <v>1</v>
      </c>
      <c r="H14" s="11" t="s">
        <v>614</v>
      </c>
      <c r="I14" s="42"/>
      <c r="J14" s="43">
        <v>0</v>
      </c>
      <c r="K14" s="63">
        <f t="shared" si="0"/>
        <v>9</v>
      </c>
      <c r="L14" s="64">
        <v>87</v>
      </c>
      <c r="M14" s="11">
        <v>96</v>
      </c>
      <c r="N14" s="31" t="s">
        <v>768</v>
      </c>
      <c r="O14" s="11">
        <v>357.2</v>
      </c>
    </row>
    <row r="15" spans="1:16" ht="15">
      <c r="A15" s="42">
        <v>13026</v>
      </c>
      <c r="B15" s="42">
        <v>1</v>
      </c>
      <c r="C15" s="42">
        <v>1</v>
      </c>
      <c r="D15" s="42">
        <v>2</v>
      </c>
      <c r="E15" s="42">
        <v>20</v>
      </c>
      <c r="F15" s="42">
        <v>1</v>
      </c>
      <c r="H15" s="11" t="s">
        <v>481</v>
      </c>
      <c r="I15" s="42"/>
      <c r="J15" s="81">
        <v>8</v>
      </c>
      <c r="K15" s="79">
        <f t="shared" si="0"/>
        <v>3</v>
      </c>
      <c r="L15" s="80">
        <v>0</v>
      </c>
      <c r="M15" s="11">
        <v>11</v>
      </c>
      <c r="N15" s="11">
        <v>213.7</v>
      </c>
      <c r="O15" s="11">
        <v>196.7</v>
      </c>
      <c r="P15" s="11" t="s">
        <v>377</v>
      </c>
    </row>
    <row r="16" spans="1:15" ht="15">
      <c r="A16" s="42">
        <v>13048</v>
      </c>
      <c r="B16" s="42">
        <v>1</v>
      </c>
      <c r="C16" s="42">
        <v>1</v>
      </c>
      <c r="D16" s="42">
        <v>3</v>
      </c>
      <c r="E16" s="42">
        <v>20</v>
      </c>
      <c r="F16" s="42">
        <v>1</v>
      </c>
      <c r="H16" s="11" t="s">
        <v>480</v>
      </c>
      <c r="I16" s="42"/>
      <c r="J16" s="65">
        <v>1</v>
      </c>
      <c r="K16" s="66">
        <f t="shared" si="0"/>
        <v>5</v>
      </c>
      <c r="L16" s="67">
        <v>4</v>
      </c>
      <c r="M16" s="11">
        <v>10</v>
      </c>
      <c r="N16" s="11">
        <v>6.9</v>
      </c>
      <c r="O16" s="11">
        <v>55.2</v>
      </c>
    </row>
    <row r="17" spans="1:13" ht="15">
      <c r="A17" s="42">
        <v>13054</v>
      </c>
      <c r="B17" s="42">
        <v>1</v>
      </c>
      <c r="C17" s="42">
        <v>1</v>
      </c>
      <c r="D17" s="42">
        <v>3</v>
      </c>
      <c r="E17" s="42">
        <v>20</v>
      </c>
      <c r="F17" s="42">
        <v>2</v>
      </c>
      <c r="I17" s="11" t="s">
        <v>300</v>
      </c>
      <c r="J17" s="11">
        <f>SUM(J5:J16)</f>
        <v>46</v>
      </c>
      <c r="K17" s="11">
        <f t="shared" si="0"/>
        <v>36</v>
      </c>
      <c r="L17" s="11">
        <f>SUM(L5:L16)</f>
        <v>115</v>
      </c>
      <c r="M17" s="11">
        <f>SUM(M5:M16)</f>
        <v>197</v>
      </c>
    </row>
    <row r="18" spans="1:6" ht="15">
      <c r="A18" s="42">
        <v>13072</v>
      </c>
      <c r="B18" s="42">
        <v>1</v>
      </c>
      <c r="C18" s="42">
        <v>1</v>
      </c>
      <c r="D18" s="42">
        <v>3</v>
      </c>
      <c r="E18" s="42">
        <v>20</v>
      </c>
      <c r="F18" s="42">
        <v>2</v>
      </c>
    </row>
    <row r="19" spans="1:13" ht="15">
      <c r="A19" s="42">
        <v>13101</v>
      </c>
      <c r="B19" s="42">
        <v>1</v>
      </c>
      <c r="C19" s="42">
        <v>1</v>
      </c>
      <c r="D19" s="42">
        <v>3</v>
      </c>
      <c r="E19" s="42">
        <v>20</v>
      </c>
      <c r="F19" s="42">
        <v>4</v>
      </c>
      <c r="H19" s="76" t="s">
        <v>388</v>
      </c>
      <c r="M19" s="11">
        <v>96</v>
      </c>
    </row>
    <row r="20" spans="1:16" ht="15">
      <c r="A20" s="42">
        <v>13015</v>
      </c>
      <c r="B20" s="42">
        <v>2</v>
      </c>
      <c r="C20" s="42">
        <v>1</v>
      </c>
      <c r="D20" s="42">
        <v>3</v>
      </c>
      <c r="E20" s="42">
        <v>20</v>
      </c>
      <c r="F20" s="42">
        <v>2</v>
      </c>
      <c r="I20" s="31" t="s">
        <v>365</v>
      </c>
      <c r="M20" s="11">
        <v>13</v>
      </c>
      <c r="P20" s="11" t="s">
        <v>639</v>
      </c>
    </row>
    <row r="21" spans="1:16" ht="15">
      <c r="A21" s="42">
        <v>13007</v>
      </c>
      <c r="B21" s="42">
        <v>3</v>
      </c>
      <c r="C21" s="42">
        <v>1</v>
      </c>
      <c r="D21" s="42">
        <v>3</v>
      </c>
      <c r="E21" s="42">
        <v>20</v>
      </c>
      <c r="F21" s="42">
        <v>1</v>
      </c>
      <c r="I21" s="31" t="s">
        <v>366</v>
      </c>
      <c r="M21" s="11">
        <v>79</v>
      </c>
      <c r="P21" s="11" t="s">
        <v>640</v>
      </c>
    </row>
    <row r="22" spans="1:16" ht="15">
      <c r="A22" s="42">
        <v>31022</v>
      </c>
      <c r="B22" s="42">
        <v>9</v>
      </c>
      <c r="C22" s="42">
        <v>1</v>
      </c>
      <c r="D22" s="42">
        <v>4</v>
      </c>
      <c r="E22" s="42">
        <v>20</v>
      </c>
      <c r="F22" s="42">
        <v>5</v>
      </c>
      <c r="I22" s="31" t="s">
        <v>367</v>
      </c>
      <c r="M22" s="11">
        <v>4</v>
      </c>
      <c r="P22" s="11" t="s">
        <v>663</v>
      </c>
    </row>
    <row r="23" spans="1:13" ht="15">
      <c r="A23" s="42">
        <v>21001</v>
      </c>
      <c r="B23" s="42">
        <v>4</v>
      </c>
      <c r="C23" s="42">
        <v>1</v>
      </c>
      <c r="D23" s="42">
        <v>3</v>
      </c>
      <c r="E23" s="42">
        <v>27</v>
      </c>
      <c r="F23" s="42">
        <v>3</v>
      </c>
      <c r="I23" s="31" t="s">
        <v>561</v>
      </c>
      <c r="M23" s="11">
        <v>0</v>
      </c>
    </row>
    <row r="24" spans="1:6" ht="15">
      <c r="A24" s="42">
        <v>31029</v>
      </c>
      <c r="B24" s="42">
        <v>9</v>
      </c>
      <c r="C24" s="42">
        <v>1</v>
      </c>
      <c r="D24" s="42">
        <v>4</v>
      </c>
      <c r="E24" s="42">
        <v>27</v>
      </c>
      <c r="F24" s="42">
        <v>5</v>
      </c>
    </row>
    <row r="25" spans="1:17" ht="15.75" thickBot="1">
      <c r="A25" s="42">
        <v>13066</v>
      </c>
      <c r="B25" s="42">
        <v>1</v>
      </c>
      <c r="C25" s="42">
        <v>1</v>
      </c>
      <c r="D25" s="42">
        <v>3</v>
      </c>
      <c r="E25" s="42">
        <v>28</v>
      </c>
      <c r="F25" s="42">
        <v>3</v>
      </c>
      <c r="H25" s="24" t="s">
        <v>631</v>
      </c>
      <c r="J25" s="82">
        <v>4</v>
      </c>
      <c r="K25" s="68">
        <v>4</v>
      </c>
      <c r="L25" s="69">
        <v>12</v>
      </c>
      <c r="M25" s="11">
        <v>20</v>
      </c>
      <c r="Q25" s="24" t="s">
        <v>606</v>
      </c>
    </row>
    <row r="26" spans="1:15" ht="15.75" thickBot="1">
      <c r="A26" s="42">
        <v>13079</v>
      </c>
      <c r="B26" s="42">
        <v>1</v>
      </c>
      <c r="C26" s="42">
        <v>1</v>
      </c>
      <c r="D26" s="42">
        <v>3</v>
      </c>
      <c r="E26" s="42">
        <v>28</v>
      </c>
      <c r="F26" s="42">
        <v>4</v>
      </c>
      <c r="I26" s="11" t="s">
        <v>306</v>
      </c>
      <c r="J26" s="11">
        <f>J17+J25</f>
        <v>50</v>
      </c>
      <c r="K26" s="11">
        <f>K17+K25</f>
        <v>40</v>
      </c>
      <c r="L26" s="11">
        <f>L17+L25</f>
        <v>127</v>
      </c>
      <c r="M26" s="84">
        <f>M17+M25</f>
        <v>217</v>
      </c>
      <c r="N26" s="42">
        <v>509.6</v>
      </c>
      <c r="O26" s="42">
        <v>389.6</v>
      </c>
    </row>
    <row r="27" spans="1:6" ht="15">
      <c r="A27" s="42">
        <v>13114</v>
      </c>
      <c r="B27" s="42">
        <v>1</v>
      </c>
      <c r="C27" s="42">
        <v>1</v>
      </c>
      <c r="D27" s="42">
        <v>4</v>
      </c>
      <c r="E27" s="42">
        <v>28</v>
      </c>
      <c r="F27" s="42">
        <v>5</v>
      </c>
    </row>
    <row r="28" spans="1:15" ht="15">
      <c r="A28" s="42">
        <v>13078</v>
      </c>
      <c r="B28" s="42">
        <v>8</v>
      </c>
      <c r="C28" s="42">
        <v>1</v>
      </c>
      <c r="D28" s="42">
        <v>2</v>
      </c>
      <c r="E28" s="42">
        <v>28</v>
      </c>
      <c r="F28" s="42">
        <v>5</v>
      </c>
      <c r="M28" s="31" t="s">
        <v>320</v>
      </c>
      <c r="N28" s="11">
        <v>884.1</v>
      </c>
      <c r="O28" s="11">
        <v>329.5</v>
      </c>
    </row>
    <row r="29" spans="1:13" ht="15">
      <c r="A29" s="42">
        <v>13043</v>
      </c>
      <c r="B29" s="42">
        <v>1</v>
      </c>
      <c r="C29" s="42">
        <v>1</v>
      </c>
      <c r="D29" s="42">
        <v>4</v>
      </c>
      <c r="E29" s="42">
        <v>30</v>
      </c>
      <c r="F29" s="42">
        <v>4</v>
      </c>
      <c r="M29" s="31" t="s">
        <v>322</v>
      </c>
    </row>
    <row r="30" spans="1:13" ht="15">
      <c r="A30" s="42">
        <v>13084</v>
      </c>
      <c r="B30" s="42">
        <v>1</v>
      </c>
      <c r="C30" s="42">
        <v>1</v>
      </c>
      <c r="D30" s="42">
        <v>4</v>
      </c>
      <c r="E30" s="42">
        <v>30</v>
      </c>
      <c r="F30" s="42">
        <v>4</v>
      </c>
      <c r="M30" s="31" t="s">
        <v>321</v>
      </c>
    </row>
    <row r="31" spans="1:6" ht="15">
      <c r="A31" s="42">
        <v>13119</v>
      </c>
      <c r="B31" s="42">
        <v>1</v>
      </c>
      <c r="C31" s="42">
        <v>1</v>
      </c>
      <c r="D31" s="42">
        <v>3</v>
      </c>
      <c r="E31" s="42">
        <v>30</v>
      </c>
      <c r="F31" s="42">
        <v>1</v>
      </c>
    </row>
    <row r="32" spans="1:6" ht="15">
      <c r="A32" s="42">
        <v>13038</v>
      </c>
      <c r="B32" s="42">
        <v>2</v>
      </c>
      <c r="C32" s="42">
        <v>1</v>
      </c>
      <c r="D32" s="42">
        <v>2</v>
      </c>
      <c r="E32" s="42">
        <v>30</v>
      </c>
      <c r="F32" s="42">
        <v>1</v>
      </c>
    </row>
    <row r="33" spans="1:6" ht="15">
      <c r="A33" s="42">
        <v>13092</v>
      </c>
      <c r="B33" s="42">
        <v>2</v>
      </c>
      <c r="C33" s="42">
        <v>1</v>
      </c>
      <c r="D33" s="42">
        <v>3</v>
      </c>
      <c r="E33" s="42">
        <v>30</v>
      </c>
      <c r="F33" s="42">
        <v>5</v>
      </c>
    </row>
    <row r="34" spans="1:6" ht="15">
      <c r="A34" s="42">
        <v>13118</v>
      </c>
      <c r="B34" s="42">
        <v>1</v>
      </c>
      <c r="C34" s="42">
        <v>1</v>
      </c>
      <c r="D34" s="42">
        <v>2</v>
      </c>
      <c r="E34" s="42">
        <v>31</v>
      </c>
      <c r="F34" s="42">
        <v>4</v>
      </c>
    </row>
    <row r="35" spans="1:6" ht="15">
      <c r="A35" s="42">
        <v>13056</v>
      </c>
      <c r="B35" s="42">
        <v>2</v>
      </c>
      <c r="C35" s="42">
        <v>1</v>
      </c>
      <c r="D35" s="42">
        <v>2</v>
      </c>
      <c r="E35" s="42">
        <v>31</v>
      </c>
      <c r="F35" s="42">
        <v>1</v>
      </c>
    </row>
    <row r="36" spans="1:6" ht="15">
      <c r="A36" s="42">
        <v>13106</v>
      </c>
      <c r="B36" s="42">
        <v>9</v>
      </c>
      <c r="C36" s="42">
        <v>1</v>
      </c>
      <c r="D36" s="42">
        <v>2</v>
      </c>
      <c r="E36" s="42">
        <v>31</v>
      </c>
      <c r="F36" s="42">
        <v>4</v>
      </c>
    </row>
    <row r="37" spans="1:6" ht="15">
      <c r="A37" s="42">
        <v>13110</v>
      </c>
      <c r="B37" s="42">
        <v>1</v>
      </c>
      <c r="C37" s="42">
        <v>1</v>
      </c>
      <c r="D37" s="42">
        <v>3</v>
      </c>
      <c r="E37" s="42">
        <v>33</v>
      </c>
      <c r="F37" s="42">
        <v>4</v>
      </c>
    </row>
    <row r="38" spans="1:6" ht="15">
      <c r="A38" s="42">
        <v>13076</v>
      </c>
      <c r="B38" s="42">
        <v>8</v>
      </c>
      <c r="C38" s="42">
        <v>1</v>
      </c>
      <c r="D38" s="42">
        <v>2</v>
      </c>
      <c r="E38" s="42">
        <v>33</v>
      </c>
      <c r="F38" s="42">
        <v>5</v>
      </c>
    </row>
    <row r="39" spans="1:6" ht="15">
      <c r="A39" s="42">
        <v>13008</v>
      </c>
      <c r="B39" s="42">
        <v>1</v>
      </c>
      <c r="C39" s="42">
        <v>1</v>
      </c>
      <c r="D39" s="42">
        <v>3</v>
      </c>
      <c r="E39" s="42">
        <v>35</v>
      </c>
      <c r="F39" s="42">
        <v>1</v>
      </c>
    </row>
    <row r="40" spans="1:6" ht="15">
      <c r="A40" s="42">
        <v>13013</v>
      </c>
      <c r="B40" s="42">
        <v>1</v>
      </c>
      <c r="C40" s="42">
        <v>1</v>
      </c>
      <c r="D40" s="42">
        <v>3</v>
      </c>
      <c r="E40" s="42">
        <v>35</v>
      </c>
      <c r="F40" s="42">
        <v>1</v>
      </c>
    </row>
    <row r="41" spans="1:6" ht="15">
      <c r="A41" s="42">
        <v>13083</v>
      </c>
      <c r="B41" s="42">
        <v>1</v>
      </c>
      <c r="C41" s="42">
        <v>1</v>
      </c>
      <c r="D41" s="42">
        <v>3</v>
      </c>
      <c r="E41" s="42">
        <v>35</v>
      </c>
      <c r="F41" s="42">
        <v>1</v>
      </c>
    </row>
    <row r="42" spans="1:6" ht="15">
      <c r="A42" s="42">
        <v>13090</v>
      </c>
      <c r="B42" s="42">
        <v>1</v>
      </c>
      <c r="C42" s="42">
        <v>1</v>
      </c>
      <c r="D42" s="42">
        <v>4</v>
      </c>
      <c r="E42" s="42">
        <v>35</v>
      </c>
      <c r="F42" s="42">
        <v>1</v>
      </c>
    </row>
    <row r="43" spans="1:6" ht="15">
      <c r="A43" s="42">
        <v>13042</v>
      </c>
      <c r="B43" s="42">
        <v>1</v>
      </c>
      <c r="C43" s="42">
        <v>1</v>
      </c>
      <c r="D43" s="42">
        <v>3</v>
      </c>
      <c r="E43" s="42">
        <v>36</v>
      </c>
      <c r="F43" s="42">
        <v>1</v>
      </c>
    </row>
    <row r="44" spans="1:6" ht="15">
      <c r="A44" s="42">
        <v>13010</v>
      </c>
      <c r="B44" s="42">
        <v>1</v>
      </c>
      <c r="C44" s="42">
        <v>1</v>
      </c>
      <c r="D44" s="42">
        <v>3</v>
      </c>
      <c r="E44" s="42">
        <v>37</v>
      </c>
      <c r="F44" s="42">
        <v>2</v>
      </c>
    </row>
    <row r="45" spans="1:6" ht="15">
      <c r="A45" s="42">
        <v>13025</v>
      </c>
      <c r="B45" s="42">
        <v>1</v>
      </c>
      <c r="C45" s="42">
        <v>1</v>
      </c>
      <c r="D45" s="42">
        <v>3</v>
      </c>
      <c r="E45" s="42">
        <v>40</v>
      </c>
      <c r="F45" s="42">
        <v>2</v>
      </c>
    </row>
    <row r="46" spans="1:6" ht="15">
      <c r="A46" s="42">
        <v>13107</v>
      </c>
      <c r="B46" s="42">
        <v>1</v>
      </c>
      <c r="C46" s="42">
        <v>1</v>
      </c>
      <c r="D46" s="42">
        <v>3</v>
      </c>
      <c r="E46" s="42">
        <v>42</v>
      </c>
      <c r="F46" s="42">
        <v>1</v>
      </c>
    </row>
    <row r="47" spans="1:6" ht="15">
      <c r="A47" s="42">
        <v>31015</v>
      </c>
      <c r="B47" s="42">
        <v>9</v>
      </c>
      <c r="C47" s="42">
        <v>1</v>
      </c>
      <c r="D47" s="42">
        <v>1</v>
      </c>
      <c r="E47" s="42">
        <v>49</v>
      </c>
      <c r="F47" s="42">
        <v>5</v>
      </c>
    </row>
    <row r="48" spans="1:6" ht="15">
      <c r="A48" s="42">
        <v>13082</v>
      </c>
      <c r="B48" s="42">
        <v>2</v>
      </c>
      <c r="C48" s="42">
        <v>1</v>
      </c>
      <c r="D48" s="42">
        <v>3</v>
      </c>
      <c r="E48" s="42">
        <v>50</v>
      </c>
      <c r="F48" s="42">
        <v>5</v>
      </c>
    </row>
    <row r="49" spans="1:6" ht="15">
      <c r="A49" s="42">
        <v>13087</v>
      </c>
      <c r="B49" s="42">
        <v>1</v>
      </c>
      <c r="C49" s="42">
        <v>1</v>
      </c>
      <c r="D49" s="42">
        <v>3</v>
      </c>
      <c r="E49" s="42">
        <v>51</v>
      </c>
      <c r="F49" s="42">
        <v>5</v>
      </c>
    </row>
    <row r="50" spans="1:6" ht="15">
      <c r="A50" s="42">
        <v>13060</v>
      </c>
      <c r="B50" s="42">
        <v>9</v>
      </c>
      <c r="C50" s="42">
        <v>1</v>
      </c>
      <c r="D50" s="42">
        <v>2</v>
      </c>
      <c r="E50" s="42">
        <v>51</v>
      </c>
      <c r="F50" s="42">
        <v>5</v>
      </c>
    </row>
    <row r="51" spans="1:6" ht="15">
      <c r="A51" s="42">
        <v>13051</v>
      </c>
      <c r="B51" s="42">
        <v>2</v>
      </c>
      <c r="C51" s="42">
        <v>1</v>
      </c>
      <c r="D51" s="42">
        <v>3</v>
      </c>
      <c r="E51" s="42">
        <v>52</v>
      </c>
      <c r="F51" s="42">
        <v>3</v>
      </c>
    </row>
    <row r="52" spans="1:6" ht="15">
      <c r="A52" s="42">
        <v>13017</v>
      </c>
      <c r="B52" s="42">
        <v>8</v>
      </c>
      <c r="C52" s="42">
        <v>1</v>
      </c>
      <c r="D52" s="42">
        <v>2</v>
      </c>
      <c r="E52" s="42">
        <v>61</v>
      </c>
      <c r="F52" s="42">
        <v>4</v>
      </c>
    </row>
    <row r="53" spans="1:6" ht="15">
      <c r="A53" s="42">
        <v>13064</v>
      </c>
      <c r="B53" s="42">
        <v>3</v>
      </c>
      <c r="C53" s="42">
        <v>1</v>
      </c>
      <c r="D53" s="42">
        <v>2</v>
      </c>
      <c r="E53" s="42">
        <v>62</v>
      </c>
      <c r="F53" s="42">
        <v>3</v>
      </c>
    </row>
    <row r="54" spans="1:6" ht="15">
      <c r="A54" s="42">
        <v>13071</v>
      </c>
      <c r="B54" s="42">
        <v>9</v>
      </c>
      <c r="C54" s="42">
        <v>1</v>
      </c>
      <c r="D54" s="42">
        <v>3</v>
      </c>
      <c r="E54" s="42">
        <v>62</v>
      </c>
      <c r="F54" s="42">
        <v>4</v>
      </c>
    </row>
    <row r="55" spans="1:6" ht="15">
      <c r="A55" s="42">
        <v>13080</v>
      </c>
      <c r="B55" s="42">
        <v>9</v>
      </c>
      <c r="C55" s="42">
        <v>1</v>
      </c>
      <c r="D55" s="42">
        <v>2</v>
      </c>
      <c r="E55" s="42">
        <v>62</v>
      </c>
      <c r="F55" s="42">
        <v>1</v>
      </c>
    </row>
    <row r="56" spans="1:6" ht="15">
      <c r="A56" s="42">
        <v>21012</v>
      </c>
      <c r="B56" s="42">
        <v>9</v>
      </c>
      <c r="C56" s="42">
        <v>1</v>
      </c>
      <c r="D56" s="42">
        <v>3</v>
      </c>
      <c r="E56" s="42">
        <v>62</v>
      </c>
      <c r="F56" s="42">
        <v>1</v>
      </c>
    </row>
    <row r="57" spans="1:6" ht="15">
      <c r="A57" s="42">
        <v>31005</v>
      </c>
      <c r="B57" s="42">
        <v>9</v>
      </c>
      <c r="C57" s="42">
        <v>1</v>
      </c>
      <c r="D57" s="42">
        <v>3</v>
      </c>
      <c r="E57" s="42">
        <v>62</v>
      </c>
      <c r="F57" s="42">
        <v>5</v>
      </c>
    </row>
    <row r="58" spans="1:6" ht="15">
      <c r="A58" s="42">
        <v>13012</v>
      </c>
      <c r="B58" s="42">
        <v>1</v>
      </c>
      <c r="C58" s="42">
        <v>1</v>
      </c>
      <c r="D58" s="42">
        <v>2</v>
      </c>
      <c r="E58" s="42">
        <v>63</v>
      </c>
      <c r="F58" s="42">
        <v>1</v>
      </c>
    </row>
    <row r="59" spans="1:6" ht="15">
      <c r="A59" s="42">
        <v>21020</v>
      </c>
      <c r="B59" s="42">
        <v>9</v>
      </c>
      <c r="C59" s="42">
        <v>1</v>
      </c>
      <c r="D59" s="42">
        <v>3</v>
      </c>
      <c r="E59" s="42">
        <v>63</v>
      </c>
      <c r="F59" s="42">
        <v>4</v>
      </c>
    </row>
    <row r="60" spans="1:6" ht="15">
      <c r="A60" s="42">
        <v>21023</v>
      </c>
      <c r="B60" s="42">
        <v>9</v>
      </c>
      <c r="C60" s="42">
        <v>1</v>
      </c>
      <c r="D60" s="42">
        <v>4</v>
      </c>
      <c r="E60" s="42">
        <v>63</v>
      </c>
      <c r="F60" s="42">
        <v>5</v>
      </c>
    </row>
    <row r="61" spans="1:6" ht="15">
      <c r="A61" s="42">
        <v>13115</v>
      </c>
      <c r="B61" s="42">
        <v>9</v>
      </c>
      <c r="C61" s="42">
        <v>1</v>
      </c>
      <c r="D61" s="42">
        <v>2</v>
      </c>
      <c r="E61" s="42">
        <v>65</v>
      </c>
      <c r="F61" s="42">
        <v>1</v>
      </c>
    </row>
    <row r="62" spans="1:6" ht="15">
      <c r="A62" s="42">
        <v>13117</v>
      </c>
      <c r="B62" s="42">
        <v>2</v>
      </c>
      <c r="C62" s="42">
        <v>1</v>
      </c>
      <c r="D62" s="42">
        <v>2</v>
      </c>
      <c r="E62" s="42">
        <v>66</v>
      </c>
      <c r="F62" s="42">
        <v>1</v>
      </c>
    </row>
    <row r="63" spans="1:6" ht="15">
      <c r="A63" s="42">
        <v>21007</v>
      </c>
      <c r="B63" s="42">
        <v>4</v>
      </c>
      <c r="C63" s="42">
        <v>1</v>
      </c>
      <c r="D63" s="42">
        <v>4</v>
      </c>
      <c r="E63" s="42">
        <v>66</v>
      </c>
      <c r="F63" s="42">
        <v>4</v>
      </c>
    </row>
    <row r="64" spans="1:6" ht="15">
      <c r="A64" s="42">
        <v>11013</v>
      </c>
      <c r="B64" s="42">
        <v>9</v>
      </c>
      <c r="C64" s="42">
        <v>1</v>
      </c>
      <c r="D64" s="42">
        <v>4</v>
      </c>
      <c r="E64" s="42">
        <v>66</v>
      </c>
      <c r="F64" s="42">
        <v>5</v>
      </c>
    </row>
    <row r="65" spans="1:6" ht="15">
      <c r="A65" s="42">
        <v>13036</v>
      </c>
      <c r="B65" s="42">
        <v>9</v>
      </c>
      <c r="C65" s="42">
        <v>1</v>
      </c>
      <c r="D65" s="42">
        <v>3</v>
      </c>
      <c r="E65" s="42">
        <v>66</v>
      </c>
      <c r="F65" s="42">
        <v>3</v>
      </c>
    </row>
    <row r="66" spans="1:6" ht="15">
      <c r="A66" s="42">
        <v>21015</v>
      </c>
      <c r="B66" s="42">
        <v>9</v>
      </c>
      <c r="C66" s="42">
        <v>1</v>
      </c>
      <c r="D66" s="42">
        <v>2</v>
      </c>
      <c r="E66" s="42">
        <v>66</v>
      </c>
      <c r="F66" s="42">
        <v>1</v>
      </c>
    </row>
    <row r="67" spans="1:6" ht="15">
      <c r="A67" s="42">
        <v>21014</v>
      </c>
      <c r="B67" s="42">
        <v>9</v>
      </c>
      <c r="C67" s="42">
        <v>1</v>
      </c>
      <c r="D67" s="42">
        <v>3</v>
      </c>
      <c r="E67" s="42">
        <v>67</v>
      </c>
      <c r="F67" s="42">
        <v>3</v>
      </c>
    </row>
    <row r="68" spans="1:6" ht="15">
      <c r="A68" s="42">
        <v>13041</v>
      </c>
      <c r="B68" s="42">
        <v>1</v>
      </c>
      <c r="C68" s="42">
        <v>1</v>
      </c>
      <c r="D68" s="42">
        <v>3</v>
      </c>
      <c r="E68" s="42">
        <v>69</v>
      </c>
      <c r="F68" s="42">
        <v>1</v>
      </c>
    </row>
    <row r="69" spans="1:6" ht="15">
      <c r="A69" s="42">
        <v>13113</v>
      </c>
      <c r="B69" s="42">
        <v>1</v>
      </c>
      <c r="C69" s="42">
        <v>1</v>
      </c>
      <c r="D69" s="42">
        <v>3</v>
      </c>
      <c r="E69" s="42">
        <v>69</v>
      </c>
      <c r="F69" s="42">
        <v>1</v>
      </c>
    </row>
    <row r="70" spans="1:6" ht="15">
      <c r="A70" s="42">
        <v>13019</v>
      </c>
      <c r="B70" s="42">
        <v>9</v>
      </c>
      <c r="C70" s="42">
        <v>1</v>
      </c>
      <c r="D70" s="42">
        <v>3</v>
      </c>
      <c r="E70" s="42">
        <v>69</v>
      </c>
      <c r="F70" s="42">
        <v>1</v>
      </c>
    </row>
    <row r="71" spans="1:6" ht="15">
      <c r="A71" s="42">
        <v>13126</v>
      </c>
      <c r="B71" s="42">
        <v>9</v>
      </c>
      <c r="C71" s="42">
        <v>1</v>
      </c>
      <c r="D71" s="42">
        <v>3</v>
      </c>
      <c r="E71" s="42">
        <v>69</v>
      </c>
      <c r="F71" s="42">
        <v>1</v>
      </c>
    </row>
    <row r="72" spans="1:6" ht="15">
      <c r="A72" s="42">
        <v>13029</v>
      </c>
      <c r="B72" s="42">
        <v>1</v>
      </c>
      <c r="C72" s="42">
        <v>1</v>
      </c>
      <c r="D72" s="42">
        <v>2</v>
      </c>
      <c r="E72" s="42">
        <v>70</v>
      </c>
      <c r="F72" s="42">
        <v>1</v>
      </c>
    </row>
    <row r="73" spans="1:6" ht="15">
      <c r="A73" s="42">
        <v>13050</v>
      </c>
      <c r="B73" s="42">
        <v>1</v>
      </c>
      <c r="C73" s="42">
        <v>1</v>
      </c>
      <c r="D73" s="42">
        <v>2</v>
      </c>
      <c r="E73" s="42">
        <v>70</v>
      </c>
      <c r="F73" s="42">
        <v>1</v>
      </c>
    </row>
    <row r="74" spans="1:6" ht="15">
      <c r="A74" s="42">
        <v>13085</v>
      </c>
      <c r="B74" s="42">
        <v>1</v>
      </c>
      <c r="C74" s="42">
        <v>1</v>
      </c>
      <c r="D74" s="42">
        <v>3</v>
      </c>
      <c r="E74" s="42">
        <v>70</v>
      </c>
      <c r="F74" s="42">
        <v>1</v>
      </c>
    </row>
    <row r="75" spans="1:6" ht="15">
      <c r="A75" s="42">
        <v>13134</v>
      </c>
      <c r="B75" s="42">
        <v>2</v>
      </c>
      <c r="C75" s="42">
        <v>1</v>
      </c>
      <c r="D75" s="42">
        <v>2</v>
      </c>
      <c r="E75" s="42">
        <v>70</v>
      </c>
      <c r="F75" s="42">
        <v>1</v>
      </c>
    </row>
    <row r="76" spans="1:6" ht="15">
      <c r="A76" s="42">
        <v>13077</v>
      </c>
      <c r="B76" s="42">
        <v>8</v>
      </c>
      <c r="C76" s="42">
        <v>1</v>
      </c>
      <c r="D76" s="42">
        <v>2</v>
      </c>
      <c r="E76" s="42">
        <v>70</v>
      </c>
      <c r="F76" s="42">
        <v>5</v>
      </c>
    </row>
    <row r="77" spans="1:6" ht="15">
      <c r="A77" s="42">
        <v>13098</v>
      </c>
      <c r="B77" s="42">
        <v>9</v>
      </c>
      <c r="C77" s="42">
        <v>1</v>
      </c>
      <c r="D77" s="42">
        <v>4</v>
      </c>
      <c r="E77" s="42">
        <v>70</v>
      </c>
      <c r="F77" s="42">
        <v>1</v>
      </c>
    </row>
    <row r="78" spans="1:6" ht="15">
      <c r="A78" s="42">
        <v>13123</v>
      </c>
      <c r="B78" s="42">
        <v>3</v>
      </c>
      <c r="C78" s="42">
        <v>1</v>
      </c>
      <c r="D78" s="42">
        <v>1</v>
      </c>
      <c r="E78" s="42">
        <v>73</v>
      </c>
      <c r="F78" s="42">
        <v>5</v>
      </c>
    </row>
    <row r="79" spans="1:6" ht="15">
      <c r="A79" s="42">
        <v>13091</v>
      </c>
      <c r="B79" s="42">
        <v>9</v>
      </c>
      <c r="C79" s="42">
        <v>1</v>
      </c>
      <c r="D79" s="42">
        <v>2</v>
      </c>
      <c r="E79" s="42">
        <v>73</v>
      </c>
      <c r="F79" s="42">
        <v>5</v>
      </c>
    </row>
    <row r="80" spans="1:6" ht="15">
      <c r="A80" s="42">
        <v>13094</v>
      </c>
      <c r="B80" s="42">
        <v>1</v>
      </c>
      <c r="C80" s="42">
        <v>1</v>
      </c>
      <c r="D80" s="42">
        <v>2</v>
      </c>
      <c r="E80" s="42">
        <v>75</v>
      </c>
      <c r="F80" s="42">
        <v>1</v>
      </c>
    </row>
    <row r="81" spans="1:6" ht="15">
      <c r="A81" s="42">
        <v>13063</v>
      </c>
      <c r="B81" s="42">
        <v>3</v>
      </c>
      <c r="C81" s="42">
        <v>1</v>
      </c>
      <c r="D81" s="42">
        <v>2</v>
      </c>
      <c r="E81" s="42">
        <v>78</v>
      </c>
      <c r="F81" s="42">
        <v>2</v>
      </c>
    </row>
    <row r="82" spans="1:6" ht="15">
      <c r="A82" s="42">
        <v>13021</v>
      </c>
      <c r="B82" s="42">
        <v>1</v>
      </c>
      <c r="C82" s="42">
        <v>1</v>
      </c>
      <c r="D82" s="42">
        <v>3</v>
      </c>
      <c r="E82" s="42">
        <v>79</v>
      </c>
      <c r="F82" s="42">
        <v>1</v>
      </c>
    </row>
    <row r="83" spans="1:6" ht="15">
      <c r="A83" s="42">
        <v>13088</v>
      </c>
      <c r="B83" s="42">
        <v>1</v>
      </c>
      <c r="C83" s="42">
        <v>1</v>
      </c>
      <c r="D83" s="42">
        <v>2</v>
      </c>
      <c r="E83" s="42">
        <v>79</v>
      </c>
      <c r="F83" s="42">
        <v>1</v>
      </c>
    </row>
    <row r="84" spans="1:6" ht="15">
      <c r="A84" s="42">
        <v>11018</v>
      </c>
      <c r="B84" s="42">
        <v>9</v>
      </c>
      <c r="C84" s="42">
        <v>1</v>
      </c>
      <c r="D84" s="42">
        <v>3</v>
      </c>
      <c r="E84" s="42">
        <v>82</v>
      </c>
      <c r="F84" s="42">
        <v>1</v>
      </c>
    </row>
    <row r="85" spans="1:6" ht="15">
      <c r="A85" s="42">
        <v>11020</v>
      </c>
      <c r="B85" s="42">
        <v>9</v>
      </c>
      <c r="C85" s="42">
        <v>1</v>
      </c>
      <c r="D85" s="42">
        <v>2</v>
      </c>
      <c r="E85" s="42">
        <v>82</v>
      </c>
      <c r="F85" s="42">
        <v>1</v>
      </c>
    </row>
    <row r="86" spans="1:6" ht="15">
      <c r="A86" s="42">
        <v>12004</v>
      </c>
      <c r="B86" s="42">
        <v>9</v>
      </c>
      <c r="C86" s="42">
        <v>1</v>
      </c>
      <c r="D86" s="42">
        <v>4</v>
      </c>
      <c r="E86" s="42">
        <v>82</v>
      </c>
      <c r="F86" s="42">
        <v>5</v>
      </c>
    </row>
    <row r="87" spans="1:6" ht="15">
      <c r="A87" s="42">
        <v>13061</v>
      </c>
      <c r="B87" s="42">
        <v>9</v>
      </c>
      <c r="C87" s="42">
        <v>1</v>
      </c>
      <c r="D87" s="42">
        <v>3</v>
      </c>
      <c r="E87" s="42">
        <v>82</v>
      </c>
      <c r="F87" s="42">
        <v>1</v>
      </c>
    </row>
    <row r="88" spans="1:6" ht="15">
      <c r="A88" s="42">
        <v>13099</v>
      </c>
      <c r="B88" s="42">
        <v>9</v>
      </c>
      <c r="C88" s="42">
        <v>1</v>
      </c>
      <c r="D88" s="42">
        <v>2</v>
      </c>
      <c r="E88" s="42">
        <v>82</v>
      </c>
      <c r="F88" s="42">
        <v>1</v>
      </c>
    </row>
    <row r="89" spans="1:6" ht="15">
      <c r="A89" s="42">
        <v>21009</v>
      </c>
      <c r="B89" s="42">
        <v>9</v>
      </c>
      <c r="C89" s="42">
        <v>1</v>
      </c>
      <c r="D89" s="42">
        <v>3</v>
      </c>
      <c r="E89" s="42">
        <v>82</v>
      </c>
      <c r="F89" s="42">
        <v>2</v>
      </c>
    </row>
    <row r="90" spans="1:6" ht="15">
      <c r="A90" s="42">
        <v>21013</v>
      </c>
      <c r="B90" s="42">
        <v>9</v>
      </c>
      <c r="C90" s="42">
        <v>1</v>
      </c>
      <c r="D90" s="42">
        <v>3</v>
      </c>
      <c r="E90" s="42">
        <v>82</v>
      </c>
      <c r="F90" s="42">
        <v>1</v>
      </c>
    </row>
    <row r="91" spans="1:6" ht="15">
      <c r="A91" s="42">
        <v>21019</v>
      </c>
      <c r="B91" s="42">
        <v>9</v>
      </c>
      <c r="C91" s="42">
        <v>1</v>
      </c>
      <c r="D91" s="42">
        <v>3</v>
      </c>
      <c r="E91" s="42">
        <v>82</v>
      </c>
      <c r="F91" s="42">
        <v>3</v>
      </c>
    </row>
    <row r="92" spans="1:6" ht="15">
      <c r="A92" s="42">
        <v>31004</v>
      </c>
      <c r="B92" s="42">
        <v>9</v>
      </c>
      <c r="C92" s="42">
        <v>1</v>
      </c>
      <c r="D92" s="42">
        <v>3</v>
      </c>
      <c r="E92" s="42">
        <v>82</v>
      </c>
      <c r="F92" s="42">
        <v>3</v>
      </c>
    </row>
    <row r="93" spans="1:6" ht="15">
      <c r="A93" s="42">
        <v>13039</v>
      </c>
      <c r="B93" s="42">
        <v>2</v>
      </c>
      <c r="C93" s="42">
        <v>1</v>
      </c>
      <c r="D93" s="42">
        <v>3</v>
      </c>
      <c r="E93" s="42">
        <v>83</v>
      </c>
      <c r="F93" s="42">
        <v>1</v>
      </c>
    </row>
    <row r="94" spans="1:6" ht="15">
      <c r="A94" s="42">
        <v>13045</v>
      </c>
      <c r="B94" s="42">
        <v>2</v>
      </c>
      <c r="C94" s="42">
        <v>1</v>
      </c>
      <c r="D94" s="42">
        <v>2</v>
      </c>
      <c r="E94" s="42">
        <v>83</v>
      </c>
      <c r="F94" s="42">
        <v>4</v>
      </c>
    </row>
    <row r="95" spans="1:6" ht="15">
      <c r="A95" s="42">
        <v>13053</v>
      </c>
      <c r="B95" s="42">
        <v>2</v>
      </c>
      <c r="C95" s="42">
        <v>1</v>
      </c>
      <c r="D95" s="42">
        <v>3</v>
      </c>
      <c r="E95" s="42">
        <v>83</v>
      </c>
      <c r="F95" s="42">
        <v>1</v>
      </c>
    </row>
    <row r="96" spans="1:6" ht="15">
      <c r="A96" s="42">
        <v>13062</v>
      </c>
      <c r="B96" s="42">
        <v>2</v>
      </c>
      <c r="C96" s="42">
        <v>1</v>
      </c>
      <c r="D96" s="42">
        <v>3</v>
      </c>
      <c r="E96" s="42">
        <v>83</v>
      </c>
      <c r="F96" s="42">
        <v>3</v>
      </c>
    </row>
    <row r="97" spans="1:6" ht="15">
      <c r="A97" s="42">
        <v>13074</v>
      </c>
      <c r="B97" s="42">
        <v>2</v>
      </c>
      <c r="C97" s="42">
        <v>1</v>
      </c>
      <c r="D97" s="42">
        <v>3</v>
      </c>
      <c r="E97" s="42">
        <v>83</v>
      </c>
      <c r="F97" s="42">
        <v>1</v>
      </c>
    </row>
    <row r="98" spans="1:6" ht="15">
      <c r="A98" s="42">
        <v>11014</v>
      </c>
      <c r="B98" s="42">
        <v>6</v>
      </c>
      <c r="C98" s="42">
        <v>1</v>
      </c>
      <c r="D98" s="42">
        <v>2</v>
      </c>
      <c r="E98" s="42">
        <v>83</v>
      </c>
      <c r="F98" s="42">
        <v>2</v>
      </c>
    </row>
    <row r="99" spans="1:6" ht="15">
      <c r="A99" s="42">
        <v>13002</v>
      </c>
      <c r="B99" s="42">
        <v>8</v>
      </c>
      <c r="C99" s="42">
        <v>1</v>
      </c>
      <c r="D99" s="42">
        <v>2</v>
      </c>
      <c r="E99" s="42">
        <v>83</v>
      </c>
      <c r="F99" s="42">
        <v>1</v>
      </c>
    </row>
    <row r="100" spans="1:6" ht="15">
      <c r="A100" s="42">
        <v>13022</v>
      </c>
      <c r="B100" s="42">
        <v>8</v>
      </c>
      <c r="C100" s="42">
        <v>1</v>
      </c>
      <c r="D100" s="42">
        <v>3</v>
      </c>
      <c r="E100" s="42">
        <v>83</v>
      </c>
      <c r="F100" s="42">
        <v>3</v>
      </c>
    </row>
    <row r="101" spans="1:6" ht="15">
      <c r="A101" s="42">
        <v>13068</v>
      </c>
      <c r="B101" s="42">
        <v>8</v>
      </c>
      <c r="C101" s="42">
        <v>1</v>
      </c>
      <c r="D101" s="42">
        <v>3</v>
      </c>
      <c r="E101" s="42">
        <v>83</v>
      </c>
      <c r="F101" s="42">
        <v>3</v>
      </c>
    </row>
    <row r="102" spans="1:6" ht="15">
      <c r="A102" s="42">
        <v>11001</v>
      </c>
      <c r="B102" s="42">
        <v>9</v>
      </c>
      <c r="C102" s="42">
        <v>1</v>
      </c>
      <c r="D102" s="42">
        <v>2</v>
      </c>
      <c r="E102" s="42">
        <v>83</v>
      </c>
      <c r="F102" s="42">
        <v>1</v>
      </c>
    </row>
    <row r="103" spans="1:6" ht="15">
      <c r="A103" s="42">
        <v>11002</v>
      </c>
      <c r="B103" s="42">
        <v>9</v>
      </c>
      <c r="C103" s="42">
        <v>1</v>
      </c>
      <c r="D103" s="42">
        <v>2</v>
      </c>
      <c r="E103" s="42">
        <v>83</v>
      </c>
      <c r="F103" s="42">
        <v>2</v>
      </c>
    </row>
    <row r="104" spans="1:6" ht="15">
      <c r="A104" s="42">
        <v>11003</v>
      </c>
      <c r="B104" s="42">
        <v>9</v>
      </c>
      <c r="C104" s="42">
        <v>1</v>
      </c>
      <c r="D104" s="42">
        <v>2</v>
      </c>
      <c r="E104" s="42">
        <v>83</v>
      </c>
      <c r="F104" s="42">
        <v>1</v>
      </c>
    </row>
    <row r="105" spans="1:6" ht="15">
      <c r="A105" s="42">
        <v>11005</v>
      </c>
      <c r="B105" s="42">
        <v>9</v>
      </c>
      <c r="C105" s="42">
        <v>1</v>
      </c>
      <c r="D105" s="42">
        <v>2</v>
      </c>
      <c r="E105" s="42">
        <v>83</v>
      </c>
      <c r="F105" s="42">
        <v>5</v>
      </c>
    </row>
    <row r="106" spans="1:6" ht="15">
      <c r="A106" s="42">
        <v>11006</v>
      </c>
      <c r="B106" s="42">
        <v>9</v>
      </c>
      <c r="C106" s="42">
        <v>1</v>
      </c>
      <c r="D106" s="42">
        <v>4</v>
      </c>
      <c r="E106" s="42">
        <v>83</v>
      </c>
      <c r="F106" s="42">
        <v>3</v>
      </c>
    </row>
    <row r="107" spans="1:6" ht="15">
      <c r="A107" s="42">
        <v>11007</v>
      </c>
      <c r="B107" s="42">
        <v>9</v>
      </c>
      <c r="C107" s="42">
        <v>1</v>
      </c>
      <c r="D107" s="42">
        <v>3</v>
      </c>
      <c r="E107" s="42">
        <v>83</v>
      </c>
      <c r="F107" s="42">
        <v>1</v>
      </c>
    </row>
    <row r="108" spans="1:6" ht="15">
      <c r="A108" s="42">
        <v>11008</v>
      </c>
      <c r="B108" s="42">
        <v>9</v>
      </c>
      <c r="C108" s="42">
        <v>1</v>
      </c>
      <c r="D108" s="42">
        <v>3</v>
      </c>
      <c r="E108" s="42">
        <v>83</v>
      </c>
      <c r="F108" s="42">
        <v>3</v>
      </c>
    </row>
    <row r="109" spans="1:6" ht="15">
      <c r="A109" s="42">
        <v>11009</v>
      </c>
      <c r="B109" s="42">
        <v>9</v>
      </c>
      <c r="C109" s="42">
        <v>1</v>
      </c>
      <c r="D109" s="42">
        <v>3</v>
      </c>
      <c r="E109" s="42">
        <v>83</v>
      </c>
      <c r="F109" s="42">
        <v>1</v>
      </c>
    </row>
    <row r="110" spans="1:6" ht="15">
      <c r="A110" s="42">
        <v>11010</v>
      </c>
      <c r="B110" s="42">
        <v>9</v>
      </c>
      <c r="C110" s="42">
        <v>1</v>
      </c>
      <c r="D110" s="42">
        <v>2</v>
      </c>
      <c r="E110" s="42">
        <v>83</v>
      </c>
      <c r="F110" s="42">
        <v>1</v>
      </c>
    </row>
    <row r="111" spans="1:6" ht="15">
      <c r="A111" s="42">
        <v>11011</v>
      </c>
      <c r="B111" s="42">
        <v>9</v>
      </c>
      <c r="C111" s="42">
        <v>1</v>
      </c>
      <c r="D111" s="42">
        <v>3</v>
      </c>
      <c r="E111" s="42">
        <v>83</v>
      </c>
      <c r="F111" s="42">
        <v>1</v>
      </c>
    </row>
    <row r="112" spans="1:6" ht="15">
      <c r="A112" s="42">
        <v>11012</v>
      </c>
      <c r="B112" s="42">
        <v>9</v>
      </c>
      <c r="C112" s="42">
        <v>1</v>
      </c>
      <c r="D112" s="42">
        <v>2</v>
      </c>
      <c r="E112" s="42">
        <v>83</v>
      </c>
      <c r="F112" s="42">
        <v>2</v>
      </c>
    </row>
    <row r="113" spans="1:6" ht="15">
      <c r="A113" s="42">
        <v>11015</v>
      </c>
      <c r="B113" s="42">
        <v>9</v>
      </c>
      <c r="C113" s="42">
        <v>1</v>
      </c>
      <c r="D113" s="42">
        <v>2</v>
      </c>
      <c r="E113" s="42">
        <v>83</v>
      </c>
      <c r="F113" s="42">
        <v>3</v>
      </c>
    </row>
    <row r="114" spans="1:6" ht="15">
      <c r="A114" s="42">
        <v>11016</v>
      </c>
      <c r="B114" s="42">
        <v>9</v>
      </c>
      <c r="C114" s="42">
        <v>1</v>
      </c>
      <c r="D114" s="42">
        <v>4</v>
      </c>
      <c r="E114" s="42">
        <v>83</v>
      </c>
      <c r="F114" s="42">
        <v>1</v>
      </c>
    </row>
    <row r="115" spans="1:6" ht="15">
      <c r="A115" s="42">
        <v>11017</v>
      </c>
      <c r="B115" s="42">
        <v>9</v>
      </c>
      <c r="C115" s="42">
        <v>1</v>
      </c>
      <c r="D115" s="42">
        <v>3</v>
      </c>
      <c r="E115" s="42">
        <v>83</v>
      </c>
      <c r="F115" s="42">
        <v>3</v>
      </c>
    </row>
    <row r="116" spans="1:6" ht="15">
      <c r="A116" s="42">
        <v>11019</v>
      </c>
      <c r="B116" s="42">
        <v>9</v>
      </c>
      <c r="C116" s="42">
        <v>1</v>
      </c>
      <c r="D116" s="42">
        <v>3</v>
      </c>
      <c r="E116" s="42">
        <v>83</v>
      </c>
      <c r="F116" s="42">
        <v>4</v>
      </c>
    </row>
    <row r="117" spans="1:6" ht="15">
      <c r="A117" s="42">
        <v>11021</v>
      </c>
      <c r="B117" s="42">
        <v>9</v>
      </c>
      <c r="C117" s="42">
        <v>1</v>
      </c>
      <c r="D117" s="42">
        <v>2</v>
      </c>
      <c r="E117" s="42">
        <v>83</v>
      </c>
      <c r="F117" s="42">
        <v>3</v>
      </c>
    </row>
    <row r="118" spans="1:6" ht="15">
      <c r="A118" s="42">
        <v>12001</v>
      </c>
      <c r="B118" s="42">
        <v>9</v>
      </c>
      <c r="C118" s="42">
        <v>1</v>
      </c>
      <c r="D118" s="42">
        <v>3</v>
      </c>
      <c r="E118" s="42">
        <v>83</v>
      </c>
      <c r="F118" s="42">
        <v>3</v>
      </c>
    </row>
    <row r="119" spans="1:6" ht="15">
      <c r="A119" s="42">
        <v>12002</v>
      </c>
      <c r="B119" s="42">
        <v>9</v>
      </c>
      <c r="C119" s="42">
        <v>1</v>
      </c>
      <c r="D119" s="42">
        <v>2</v>
      </c>
      <c r="E119" s="42">
        <v>83</v>
      </c>
      <c r="F119" s="42">
        <v>1</v>
      </c>
    </row>
    <row r="120" spans="1:6" ht="15">
      <c r="A120" s="42">
        <v>12003</v>
      </c>
      <c r="B120" s="42">
        <v>9</v>
      </c>
      <c r="C120" s="42">
        <v>1</v>
      </c>
      <c r="D120" s="42">
        <v>2</v>
      </c>
      <c r="E120" s="42">
        <v>83</v>
      </c>
      <c r="F120" s="42">
        <v>1</v>
      </c>
    </row>
    <row r="121" spans="1:6" ht="15">
      <c r="A121" s="42">
        <v>12005</v>
      </c>
      <c r="B121" s="42">
        <v>9</v>
      </c>
      <c r="C121" s="42">
        <v>1</v>
      </c>
      <c r="D121" s="42">
        <v>2</v>
      </c>
      <c r="E121" s="42">
        <v>83</v>
      </c>
      <c r="F121" s="42">
        <v>5</v>
      </c>
    </row>
    <row r="122" spans="1:6" ht="15">
      <c r="A122" s="42">
        <v>12006</v>
      </c>
      <c r="B122" s="42">
        <v>9</v>
      </c>
      <c r="C122" s="42">
        <v>1</v>
      </c>
      <c r="D122" s="42">
        <v>2</v>
      </c>
      <c r="E122" s="42">
        <v>83</v>
      </c>
      <c r="F122" s="42">
        <v>5</v>
      </c>
    </row>
    <row r="123" spans="1:6" ht="15">
      <c r="A123" s="42">
        <v>12007</v>
      </c>
      <c r="B123" s="42">
        <v>9</v>
      </c>
      <c r="C123" s="42">
        <v>1</v>
      </c>
      <c r="D123" s="42">
        <v>4</v>
      </c>
      <c r="E123" s="42">
        <v>83</v>
      </c>
      <c r="F123" s="42">
        <v>5</v>
      </c>
    </row>
    <row r="124" spans="1:6" ht="15">
      <c r="A124" s="42">
        <v>13001</v>
      </c>
      <c r="B124" s="42">
        <v>9</v>
      </c>
      <c r="C124" s="42">
        <v>1</v>
      </c>
      <c r="D124" s="42">
        <v>4</v>
      </c>
      <c r="E124" s="42">
        <v>83</v>
      </c>
      <c r="F124" s="42">
        <v>4</v>
      </c>
    </row>
    <row r="125" spans="1:6" ht="15">
      <c r="A125" s="42">
        <v>13003</v>
      </c>
      <c r="B125" s="42">
        <v>9</v>
      </c>
      <c r="C125" s="42">
        <v>1</v>
      </c>
      <c r="D125" s="42">
        <v>3</v>
      </c>
      <c r="E125" s="42">
        <v>83</v>
      </c>
      <c r="F125" s="42">
        <v>1</v>
      </c>
    </row>
    <row r="126" spans="1:6" ht="15">
      <c r="A126" s="42">
        <v>13011</v>
      </c>
      <c r="B126" s="42">
        <v>9</v>
      </c>
      <c r="C126" s="42">
        <v>1</v>
      </c>
      <c r="D126" s="42">
        <v>3</v>
      </c>
      <c r="E126" s="42">
        <v>83</v>
      </c>
      <c r="F126" s="42">
        <v>1</v>
      </c>
    </row>
    <row r="127" spans="1:6" ht="15">
      <c r="A127" s="42">
        <v>13014</v>
      </c>
      <c r="B127" s="42">
        <v>9</v>
      </c>
      <c r="C127" s="42">
        <v>1</v>
      </c>
      <c r="D127" s="42">
        <v>2</v>
      </c>
      <c r="E127" s="42">
        <v>83</v>
      </c>
      <c r="F127" s="42">
        <v>1</v>
      </c>
    </row>
    <row r="128" spans="1:6" ht="15">
      <c r="A128" s="42">
        <v>13024</v>
      </c>
      <c r="B128" s="42">
        <v>9</v>
      </c>
      <c r="C128" s="42">
        <v>1</v>
      </c>
      <c r="D128" s="42">
        <v>3</v>
      </c>
      <c r="E128" s="42">
        <v>83</v>
      </c>
      <c r="F128" s="42">
        <v>1</v>
      </c>
    </row>
    <row r="129" spans="1:6" ht="15">
      <c r="A129" s="42">
        <v>13027</v>
      </c>
      <c r="B129" s="42">
        <v>9</v>
      </c>
      <c r="C129" s="42">
        <v>1</v>
      </c>
      <c r="D129" s="42">
        <v>2</v>
      </c>
      <c r="E129" s="42">
        <v>83</v>
      </c>
      <c r="F129" s="42">
        <v>1</v>
      </c>
    </row>
    <row r="130" spans="1:6" ht="15">
      <c r="A130" s="42">
        <v>13028</v>
      </c>
      <c r="B130" s="42">
        <v>9</v>
      </c>
      <c r="C130" s="42">
        <v>1</v>
      </c>
      <c r="D130" s="42">
        <v>3</v>
      </c>
      <c r="E130" s="42">
        <v>83</v>
      </c>
      <c r="F130" s="42">
        <v>3</v>
      </c>
    </row>
    <row r="131" spans="1:6" ht="15">
      <c r="A131" s="42">
        <v>13030</v>
      </c>
      <c r="B131" s="42">
        <v>9</v>
      </c>
      <c r="C131" s="42">
        <v>1</v>
      </c>
      <c r="D131" s="42">
        <v>3</v>
      </c>
      <c r="E131" s="42">
        <v>83</v>
      </c>
      <c r="F131" s="42">
        <v>1</v>
      </c>
    </row>
    <row r="132" spans="1:6" ht="15">
      <c r="A132" s="42">
        <v>13031</v>
      </c>
      <c r="B132" s="42">
        <v>9</v>
      </c>
      <c r="C132" s="42">
        <v>1</v>
      </c>
      <c r="D132" s="42">
        <v>2</v>
      </c>
      <c r="E132" s="42">
        <v>83</v>
      </c>
      <c r="F132" s="42">
        <v>3</v>
      </c>
    </row>
    <row r="133" spans="1:6" ht="15">
      <c r="A133" s="42">
        <v>13032</v>
      </c>
      <c r="B133" s="42">
        <v>9</v>
      </c>
      <c r="C133" s="42">
        <v>1</v>
      </c>
      <c r="D133" s="42">
        <v>3</v>
      </c>
      <c r="E133" s="42">
        <v>83</v>
      </c>
      <c r="F133" s="42">
        <v>3</v>
      </c>
    </row>
    <row r="134" spans="1:6" ht="15">
      <c r="A134" s="42">
        <v>13033</v>
      </c>
      <c r="B134" s="42">
        <v>9</v>
      </c>
      <c r="C134" s="42">
        <v>1</v>
      </c>
      <c r="D134" s="42">
        <v>3</v>
      </c>
      <c r="E134" s="42">
        <v>83</v>
      </c>
      <c r="F134" s="42">
        <v>3</v>
      </c>
    </row>
    <row r="135" spans="1:6" ht="15">
      <c r="A135" s="42">
        <v>13034</v>
      </c>
      <c r="B135" s="42">
        <v>9</v>
      </c>
      <c r="C135" s="42">
        <v>1</v>
      </c>
      <c r="D135" s="42">
        <v>3</v>
      </c>
      <c r="E135" s="42">
        <v>83</v>
      </c>
      <c r="F135" s="42">
        <v>1</v>
      </c>
    </row>
    <row r="136" spans="1:6" ht="15">
      <c r="A136" s="42">
        <v>13052</v>
      </c>
      <c r="B136" s="42">
        <v>9</v>
      </c>
      <c r="C136" s="42">
        <v>1</v>
      </c>
      <c r="D136" s="42">
        <v>3</v>
      </c>
      <c r="E136" s="42">
        <v>83</v>
      </c>
      <c r="F136" s="42">
        <v>1</v>
      </c>
    </row>
    <row r="137" spans="1:6" ht="15">
      <c r="A137" s="42">
        <v>13055</v>
      </c>
      <c r="B137" s="42">
        <v>9</v>
      </c>
      <c r="C137" s="42">
        <v>1</v>
      </c>
      <c r="D137" s="42">
        <v>2</v>
      </c>
      <c r="E137" s="42">
        <v>83</v>
      </c>
      <c r="F137" s="42">
        <v>1</v>
      </c>
    </row>
    <row r="138" spans="1:6" ht="15">
      <c r="A138" s="42">
        <v>13057</v>
      </c>
      <c r="B138" s="42">
        <v>9</v>
      </c>
      <c r="C138" s="42">
        <v>1</v>
      </c>
      <c r="D138" s="42">
        <v>2</v>
      </c>
      <c r="E138" s="42">
        <v>83</v>
      </c>
      <c r="F138" s="42">
        <v>1</v>
      </c>
    </row>
    <row r="139" spans="1:6" ht="15">
      <c r="A139" s="42">
        <v>13065</v>
      </c>
      <c r="B139" s="42">
        <v>9</v>
      </c>
      <c r="C139" s="42">
        <v>1</v>
      </c>
      <c r="D139" s="42">
        <v>2</v>
      </c>
      <c r="E139" s="42">
        <v>83</v>
      </c>
      <c r="F139" s="42">
        <v>1</v>
      </c>
    </row>
    <row r="140" spans="1:6" ht="15">
      <c r="A140" s="42">
        <v>13067</v>
      </c>
      <c r="B140" s="42">
        <v>9</v>
      </c>
      <c r="C140" s="42">
        <v>1</v>
      </c>
      <c r="D140" s="42">
        <v>3</v>
      </c>
      <c r="E140" s="42">
        <v>83</v>
      </c>
      <c r="F140" s="42">
        <v>3</v>
      </c>
    </row>
    <row r="141" spans="1:6" ht="15">
      <c r="A141" s="42">
        <v>13069</v>
      </c>
      <c r="B141" s="42">
        <v>9</v>
      </c>
      <c r="C141" s="42">
        <v>1</v>
      </c>
      <c r="D141" s="42">
        <v>3</v>
      </c>
      <c r="E141" s="42">
        <v>83</v>
      </c>
      <c r="F141" s="42">
        <v>3</v>
      </c>
    </row>
    <row r="142" spans="1:6" ht="15">
      <c r="A142" s="42">
        <v>13070</v>
      </c>
      <c r="B142" s="42">
        <v>9</v>
      </c>
      <c r="C142" s="42">
        <v>1</v>
      </c>
      <c r="D142" s="42">
        <v>3</v>
      </c>
      <c r="E142" s="42">
        <v>83</v>
      </c>
      <c r="F142" s="42">
        <v>1</v>
      </c>
    </row>
    <row r="143" spans="1:6" ht="15">
      <c r="A143" s="42">
        <v>13093</v>
      </c>
      <c r="B143" s="42">
        <v>9</v>
      </c>
      <c r="C143" s="42">
        <v>1</v>
      </c>
      <c r="D143" s="42">
        <v>3</v>
      </c>
      <c r="E143" s="42">
        <v>83</v>
      </c>
      <c r="F143" s="42">
        <v>1</v>
      </c>
    </row>
    <row r="144" spans="1:6" ht="15">
      <c r="A144" s="42">
        <v>13097</v>
      </c>
      <c r="B144" s="42">
        <v>9</v>
      </c>
      <c r="C144" s="42">
        <v>1</v>
      </c>
      <c r="D144" s="42">
        <v>3</v>
      </c>
      <c r="E144" s="42">
        <v>83</v>
      </c>
      <c r="F144" s="42">
        <v>1</v>
      </c>
    </row>
    <row r="145" spans="1:6" ht="15">
      <c r="A145" s="42">
        <v>13103</v>
      </c>
      <c r="B145" s="42">
        <v>9</v>
      </c>
      <c r="C145" s="42">
        <v>1</v>
      </c>
      <c r="D145" s="42">
        <v>3</v>
      </c>
      <c r="E145" s="42">
        <v>83</v>
      </c>
      <c r="F145" s="42">
        <v>1</v>
      </c>
    </row>
    <row r="146" spans="1:6" ht="15">
      <c r="A146" s="42">
        <v>13120</v>
      </c>
      <c r="B146" s="42">
        <v>9</v>
      </c>
      <c r="C146" s="42">
        <v>1</v>
      </c>
      <c r="D146" s="42">
        <v>3</v>
      </c>
      <c r="E146" s="42">
        <v>83</v>
      </c>
      <c r="F146" s="42">
        <v>1</v>
      </c>
    </row>
    <row r="147" spans="1:6" ht="15">
      <c r="A147" s="42">
        <v>13125</v>
      </c>
      <c r="B147" s="42">
        <v>9</v>
      </c>
      <c r="C147" s="42">
        <v>1</v>
      </c>
      <c r="D147" s="42">
        <v>4</v>
      </c>
      <c r="E147" s="42">
        <v>83</v>
      </c>
      <c r="F147" s="42">
        <v>1</v>
      </c>
    </row>
    <row r="148" spans="1:6" ht="15">
      <c r="A148" s="42">
        <v>13127</v>
      </c>
      <c r="B148" s="42">
        <v>9</v>
      </c>
      <c r="C148" s="42">
        <v>1</v>
      </c>
      <c r="D148" s="42">
        <v>3</v>
      </c>
      <c r="E148" s="42">
        <v>83</v>
      </c>
      <c r="F148" s="42">
        <v>3</v>
      </c>
    </row>
    <row r="149" spans="1:6" ht="15">
      <c r="A149" s="42">
        <v>13128</v>
      </c>
      <c r="B149" s="42">
        <v>9</v>
      </c>
      <c r="C149" s="42">
        <v>1</v>
      </c>
      <c r="D149" s="42">
        <v>2</v>
      </c>
      <c r="E149" s="42">
        <v>83</v>
      </c>
      <c r="F149" s="42">
        <v>4</v>
      </c>
    </row>
    <row r="150" spans="1:6" ht="15">
      <c r="A150" s="42">
        <v>13129</v>
      </c>
      <c r="B150" s="42">
        <v>9</v>
      </c>
      <c r="C150" s="42">
        <v>1</v>
      </c>
      <c r="D150" s="42">
        <v>2</v>
      </c>
      <c r="E150" s="42">
        <v>83</v>
      </c>
      <c r="F150" s="42">
        <v>1</v>
      </c>
    </row>
    <row r="151" spans="1:6" ht="15">
      <c r="A151" s="42">
        <v>13135</v>
      </c>
      <c r="B151" s="42">
        <v>9</v>
      </c>
      <c r="C151" s="42">
        <v>1</v>
      </c>
      <c r="D151" s="42">
        <v>2</v>
      </c>
      <c r="E151" s="42">
        <v>83</v>
      </c>
      <c r="F151" s="42">
        <v>1</v>
      </c>
    </row>
    <row r="152" spans="1:6" ht="15">
      <c r="A152" s="42">
        <v>21002</v>
      </c>
      <c r="B152" s="42">
        <v>9</v>
      </c>
      <c r="C152" s="42">
        <v>1</v>
      </c>
      <c r="D152" s="42">
        <v>3</v>
      </c>
      <c r="E152" s="42">
        <v>83</v>
      </c>
      <c r="F152" s="42">
        <v>1</v>
      </c>
    </row>
    <row r="153" spans="1:6" ht="15">
      <c r="A153" s="42">
        <v>21003</v>
      </c>
      <c r="B153" s="42">
        <v>9</v>
      </c>
      <c r="C153" s="42">
        <v>1</v>
      </c>
      <c r="D153" s="42">
        <v>3</v>
      </c>
      <c r="E153" s="42">
        <v>83</v>
      </c>
      <c r="F153" s="42">
        <v>3</v>
      </c>
    </row>
    <row r="154" spans="1:6" ht="15">
      <c r="A154" s="42">
        <v>21004</v>
      </c>
      <c r="B154" s="42">
        <v>9</v>
      </c>
      <c r="C154" s="42">
        <v>1</v>
      </c>
      <c r="D154" s="42">
        <v>3</v>
      </c>
      <c r="E154" s="42">
        <v>83</v>
      </c>
      <c r="F154" s="42">
        <v>2</v>
      </c>
    </row>
    <row r="155" spans="1:6" ht="15">
      <c r="A155" s="42">
        <v>21008</v>
      </c>
      <c r="B155" s="42">
        <v>9</v>
      </c>
      <c r="C155" s="42">
        <v>1</v>
      </c>
      <c r="D155" s="42">
        <v>3</v>
      </c>
      <c r="E155" s="42">
        <v>83</v>
      </c>
      <c r="F155" s="42">
        <v>3</v>
      </c>
    </row>
    <row r="156" spans="1:6" ht="15">
      <c r="A156" s="42">
        <v>21010</v>
      </c>
      <c r="B156" s="42">
        <v>9</v>
      </c>
      <c r="C156" s="42">
        <v>1</v>
      </c>
      <c r="D156" s="42">
        <v>3</v>
      </c>
      <c r="E156" s="42">
        <v>83</v>
      </c>
      <c r="F156" s="42">
        <v>1</v>
      </c>
    </row>
    <row r="157" spans="1:6" ht="15">
      <c r="A157" s="42">
        <v>21016</v>
      </c>
      <c r="B157" s="42">
        <v>9</v>
      </c>
      <c r="C157" s="42">
        <v>1</v>
      </c>
      <c r="D157" s="42">
        <v>2</v>
      </c>
      <c r="E157" s="42">
        <v>83</v>
      </c>
      <c r="F157" s="42">
        <v>1</v>
      </c>
    </row>
    <row r="158" spans="1:6" ht="15">
      <c r="A158" s="42">
        <v>21017</v>
      </c>
      <c r="B158" s="42">
        <v>9</v>
      </c>
      <c r="C158" s="42">
        <v>1</v>
      </c>
      <c r="D158" s="42">
        <v>2</v>
      </c>
      <c r="E158" s="42">
        <v>83</v>
      </c>
      <c r="F158" s="42">
        <v>1</v>
      </c>
    </row>
    <row r="159" spans="1:6" ht="15">
      <c r="A159" s="42">
        <v>21022</v>
      </c>
      <c r="B159" s="42">
        <v>9</v>
      </c>
      <c r="C159" s="42">
        <v>1</v>
      </c>
      <c r="D159" s="42">
        <v>2</v>
      </c>
      <c r="E159" s="42">
        <v>83</v>
      </c>
      <c r="F159" s="42">
        <v>1</v>
      </c>
    </row>
    <row r="160" spans="1:6" ht="15">
      <c r="A160" s="42">
        <v>21024</v>
      </c>
      <c r="B160" s="42">
        <v>9</v>
      </c>
      <c r="C160" s="42">
        <v>1</v>
      </c>
      <c r="D160" s="42">
        <v>2</v>
      </c>
      <c r="E160" s="42">
        <v>83</v>
      </c>
      <c r="F160" s="42">
        <v>1</v>
      </c>
    </row>
    <row r="161" spans="1:6" ht="15">
      <c r="A161" s="42">
        <v>21025</v>
      </c>
      <c r="B161" s="42">
        <v>9</v>
      </c>
      <c r="C161" s="42">
        <v>1</v>
      </c>
      <c r="D161" s="42">
        <v>3</v>
      </c>
      <c r="E161" s="42">
        <v>83</v>
      </c>
      <c r="F161" s="42">
        <v>1</v>
      </c>
    </row>
    <row r="162" spans="1:6" ht="15">
      <c r="A162" s="42">
        <v>31001</v>
      </c>
      <c r="B162" s="42">
        <v>9</v>
      </c>
      <c r="C162" s="42">
        <v>1</v>
      </c>
      <c r="D162" s="42">
        <v>2</v>
      </c>
      <c r="E162" s="42">
        <v>83</v>
      </c>
      <c r="F162" s="42">
        <v>3</v>
      </c>
    </row>
    <row r="163" spans="1:6" ht="15">
      <c r="A163" s="42">
        <v>31002</v>
      </c>
      <c r="B163" s="42">
        <v>9</v>
      </c>
      <c r="C163" s="42">
        <v>1</v>
      </c>
      <c r="D163" s="42">
        <v>2</v>
      </c>
      <c r="E163" s="42">
        <v>83</v>
      </c>
      <c r="F163" s="42">
        <v>3</v>
      </c>
    </row>
    <row r="164" spans="1:6" ht="15">
      <c r="A164" s="42">
        <v>31007</v>
      </c>
      <c r="B164" s="42">
        <v>9</v>
      </c>
      <c r="C164" s="42">
        <v>1</v>
      </c>
      <c r="D164" s="42">
        <v>3</v>
      </c>
      <c r="E164" s="42">
        <v>83</v>
      </c>
      <c r="F164" s="42">
        <v>3</v>
      </c>
    </row>
    <row r="165" spans="1:6" ht="15">
      <c r="A165" s="42">
        <v>31008</v>
      </c>
      <c r="B165" s="42">
        <v>9</v>
      </c>
      <c r="C165" s="42">
        <v>1</v>
      </c>
      <c r="D165" s="42">
        <v>3</v>
      </c>
      <c r="E165" s="42">
        <v>83</v>
      </c>
      <c r="F165" s="42">
        <v>3</v>
      </c>
    </row>
    <row r="166" spans="1:6" ht="15">
      <c r="A166" s="42">
        <v>31009</v>
      </c>
      <c r="B166" s="42">
        <v>9</v>
      </c>
      <c r="C166" s="42">
        <v>1</v>
      </c>
      <c r="D166" s="42">
        <v>2</v>
      </c>
      <c r="E166" s="42">
        <v>83</v>
      </c>
      <c r="F166" s="42">
        <v>3</v>
      </c>
    </row>
    <row r="167" spans="1:6" ht="15">
      <c r="A167" s="42">
        <v>31010</v>
      </c>
      <c r="B167" s="42">
        <v>9</v>
      </c>
      <c r="C167" s="42">
        <v>1</v>
      </c>
      <c r="D167" s="42">
        <v>2</v>
      </c>
      <c r="E167" s="42">
        <v>83</v>
      </c>
      <c r="F167" s="42">
        <v>3</v>
      </c>
    </row>
    <row r="168" spans="1:6" ht="15">
      <c r="A168" s="42">
        <v>31011</v>
      </c>
      <c r="B168" s="42">
        <v>9</v>
      </c>
      <c r="C168" s="42">
        <v>1</v>
      </c>
      <c r="D168" s="42">
        <v>3</v>
      </c>
      <c r="E168" s="42">
        <v>83</v>
      </c>
      <c r="F168" s="42">
        <v>3</v>
      </c>
    </row>
    <row r="169" spans="1:6" ht="15">
      <c r="A169" s="42">
        <v>31013</v>
      </c>
      <c r="B169" s="42">
        <v>9</v>
      </c>
      <c r="C169" s="42">
        <v>1</v>
      </c>
      <c r="D169" s="42">
        <v>3</v>
      </c>
      <c r="E169" s="42">
        <v>83</v>
      </c>
      <c r="F169" s="42">
        <v>1</v>
      </c>
    </row>
    <row r="170" spans="1:6" ht="15">
      <c r="A170" s="42">
        <v>31014</v>
      </c>
      <c r="B170" s="42">
        <v>9</v>
      </c>
      <c r="C170" s="42">
        <v>1</v>
      </c>
      <c r="D170" s="42">
        <v>4</v>
      </c>
      <c r="E170" s="42">
        <v>83</v>
      </c>
      <c r="F170" s="42">
        <v>3</v>
      </c>
    </row>
    <row r="171" spans="1:6" ht="15">
      <c r="A171" s="42">
        <v>31017</v>
      </c>
      <c r="B171" s="42">
        <v>9</v>
      </c>
      <c r="C171" s="42">
        <v>1</v>
      </c>
      <c r="D171" s="42">
        <v>3</v>
      </c>
      <c r="E171" s="42">
        <v>83</v>
      </c>
      <c r="F171" s="42">
        <v>3</v>
      </c>
    </row>
    <row r="172" spans="1:6" ht="15">
      <c r="A172" s="42">
        <v>31018</v>
      </c>
      <c r="B172" s="42">
        <v>9</v>
      </c>
      <c r="C172" s="42">
        <v>1</v>
      </c>
      <c r="D172" s="42">
        <v>3</v>
      </c>
      <c r="E172" s="42">
        <v>83</v>
      </c>
      <c r="F172" s="42">
        <v>3</v>
      </c>
    </row>
    <row r="173" spans="1:6" ht="15">
      <c r="A173" s="42">
        <v>31020</v>
      </c>
      <c r="B173" s="42">
        <v>9</v>
      </c>
      <c r="C173" s="42">
        <v>1</v>
      </c>
      <c r="D173" s="42">
        <v>3</v>
      </c>
      <c r="E173" s="42">
        <v>83</v>
      </c>
      <c r="F173" s="42">
        <v>3</v>
      </c>
    </row>
    <row r="174" spans="1:6" ht="15">
      <c r="A174" s="42">
        <v>31023</v>
      </c>
      <c r="B174" s="42">
        <v>9</v>
      </c>
      <c r="C174" s="42">
        <v>1</v>
      </c>
      <c r="D174" s="42">
        <v>2</v>
      </c>
      <c r="E174" s="42">
        <v>83</v>
      </c>
      <c r="F174" s="42">
        <v>3</v>
      </c>
    </row>
    <row r="175" spans="1:6" ht="15">
      <c r="A175" s="42">
        <v>31024</v>
      </c>
      <c r="B175" s="42">
        <v>9</v>
      </c>
      <c r="C175" s="42">
        <v>1</v>
      </c>
      <c r="D175" s="42">
        <v>1</v>
      </c>
      <c r="E175" s="42">
        <v>83</v>
      </c>
      <c r="F175" s="42">
        <v>1</v>
      </c>
    </row>
    <row r="176" spans="1:6" ht="15">
      <c r="A176" s="42">
        <v>31025</v>
      </c>
      <c r="B176" s="42">
        <v>9</v>
      </c>
      <c r="C176" s="42">
        <v>1</v>
      </c>
      <c r="D176" s="42">
        <v>3</v>
      </c>
      <c r="E176" s="42">
        <v>83</v>
      </c>
      <c r="F176" s="42">
        <v>3</v>
      </c>
    </row>
    <row r="177" spans="1:6" ht="15">
      <c r="A177" s="42">
        <v>31026</v>
      </c>
      <c r="B177" s="42">
        <v>9</v>
      </c>
      <c r="C177" s="42">
        <v>1</v>
      </c>
      <c r="D177" s="42">
        <v>3</v>
      </c>
      <c r="E177" s="42">
        <v>83</v>
      </c>
      <c r="F177" s="42">
        <v>3</v>
      </c>
    </row>
    <row r="178" spans="1:6" ht="15">
      <c r="A178" s="42">
        <v>31027</v>
      </c>
      <c r="B178" s="42">
        <v>9</v>
      </c>
      <c r="C178" s="42">
        <v>1</v>
      </c>
      <c r="D178" s="42">
        <v>3</v>
      </c>
      <c r="E178" s="42">
        <v>83</v>
      </c>
      <c r="F178" s="42">
        <v>3</v>
      </c>
    </row>
    <row r="179" spans="1:6" ht="15">
      <c r="A179" s="42">
        <v>31028</v>
      </c>
      <c r="B179" s="42">
        <v>9</v>
      </c>
      <c r="C179" s="42">
        <v>1</v>
      </c>
      <c r="D179" s="42">
        <v>3</v>
      </c>
      <c r="E179" s="42">
        <v>83</v>
      </c>
      <c r="F179" s="42">
        <v>3</v>
      </c>
    </row>
    <row r="180" spans="1:6" ht="15">
      <c r="A180" s="42">
        <v>13122</v>
      </c>
      <c r="B180" s="42">
        <v>1</v>
      </c>
      <c r="C180" s="42">
        <v>1</v>
      </c>
      <c r="D180" s="42">
        <v>3</v>
      </c>
      <c r="E180" s="42">
        <v>90</v>
      </c>
      <c r="F180" s="42">
        <v>4</v>
      </c>
    </row>
    <row r="181" spans="1:6" ht="15">
      <c r="A181" s="42">
        <v>13009</v>
      </c>
      <c r="B181" s="42">
        <v>2</v>
      </c>
      <c r="C181" s="42">
        <v>1</v>
      </c>
      <c r="D181" s="42">
        <v>2</v>
      </c>
      <c r="E181" s="42">
        <v>90</v>
      </c>
      <c r="F181" s="42">
        <v>1</v>
      </c>
    </row>
    <row r="182" spans="1:6" ht="15">
      <c r="A182" s="42">
        <v>13102</v>
      </c>
      <c r="B182" s="42">
        <v>1</v>
      </c>
      <c r="C182" s="42">
        <v>1</v>
      </c>
      <c r="D182" s="42">
        <v>4</v>
      </c>
      <c r="E182" s="42">
        <v>93</v>
      </c>
      <c r="F182" s="42">
        <v>5</v>
      </c>
    </row>
    <row r="183" spans="1:6" ht="15">
      <c r="A183" s="42">
        <v>13016</v>
      </c>
      <c r="B183" s="42">
        <v>1</v>
      </c>
      <c r="C183" s="42">
        <v>1</v>
      </c>
      <c r="D183" s="42">
        <v>2</v>
      </c>
      <c r="E183" s="42">
        <v>94</v>
      </c>
      <c r="F183" s="42">
        <v>4</v>
      </c>
    </row>
    <row r="184" spans="1:6" ht="15">
      <c r="A184" s="42">
        <v>13047</v>
      </c>
      <c r="B184" s="42">
        <v>1</v>
      </c>
      <c r="C184" s="42">
        <v>1</v>
      </c>
      <c r="D184" s="42">
        <v>3</v>
      </c>
      <c r="E184" s="42">
        <v>94</v>
      </c>
      <c r="F184" s="42">
        <v>1</v>
      </c>
    </row>
    <row r="185" spans="1:6" ht="15">
      <c r="A185" s="42">
        <v>13073</v>
      </c>
      <c r="B185" s="42">
        <v>1</v>
      </c>
      <c r="C185" s="42">
        <v>1</v>
      </c>
      <c r="D185" s="42">
        <v>2</v>
      </c>
      <c r="E185" s="42">
        <v>94</v>
      </c>
      <c r="F185" s="42">
        <v>4</v>
      </c>
    </row>
    <row r="186" spans="1:6" ht="15">
      <c r="A186" s="42">
        <v>13096</v>
      </c>
      <c r="B186" s="42">
        <v>1</v>
      </c>
      <c r="C186" s="42">
        <v>1</v>
      </c>
      <c r="D186" s="42">
        <v>2</v>
      </c>
      <c r="E186" s="42">
        <v>94</v>
      </c>
      <c r="F186" s="42">
        <v>5</v>
      </c>
    </row>
    <row r="187" spans="1:6" ht="15">
      <c r="A187" s="42">
        <v>13108</v>
      </c>
      <c r="B187" s="42">
        <v>1</v>
      </c>
      <c r="C187" s="42">
        <v>1</v>
      </c>
      <c r="D187" s="42">
        <v>2</v>
      </c>
      <c r="E187" s="42">
        <v>94</v>
      </c>
      <c r="F187" s="42">
        <v>5</v>
      </c>
    </row>
    <row r="188" spans="1:6" ht="15">
      <c r="A188" s="42">
        <v>13111</v>
      </c>
      <c r="B188" s="42">
        <v>1</v>
      </c>
      <c r="C188" s="42">
        <v>1</v>
      </c>
      <c r="D188" s="42">
        <v>2</v>
      </c>
      <c r="E188" s="42">
        <v>94</v>
      </c>
      <c r="F188" s="42">
        <v>5</v>
      </c>
    </row>
    <row r="189" spans="1:6" ht="15">
      <c r="A189" s="42">
        <v>13044</v>
      </c>
      <c r="B189" s="42">
        <v>3</v>
      </c>
      <c r="C189" s="42">
        <v>1</v>
      </c>
      <c r="D189" s="42">
        <v>4</v>
      </c>
      <c r="E189" s="42">
        <v>94</v>
      </c>
      <c r="F189" s="42">
        <v>3</v>
      </c>
    </row>
    <row r="190" spans="1:6" ht="15">
      <c r="A190" s="42">
        <v>13112</v>
      </c>
      <c r="B190" s="42">
        <v>8</v>
      </c>
      <c r="C190" s="42">
        <v>1</v>
      </c>
      <c r="D190" s="42">
        <v>4</v>
      </c>
      <c r="E190" s="42">
        <v>94</v>
      </c>
      <c r="F190" s="42">
        <v>5</v>
      </c>
    </row>
    <row r="191" spans="1:6" ht="15">
      <c r="A191" s="42">
        <v>13124</v>
      </c>
      <c r="B191" s="42">
        <v>1</v>
      </c>
      <c r="C191" s="42">
        <v>1</v>
      </c>
      <c r="D191" s="42">
        <v>4</v>
      </c>
      <c r="E191" s="42">
        <v>99</v>
      </c>
      <c r="F191" s="42">
        <v>5</v>
      </c>
    </row>
    <row r="192" spans="1:6" ht="15">
      <c r="A192" s="42">
        <v>13004</v>
      </c>
      <c r="B192" s="42">
        <v>2</v>
      </c>
      <c r="C192" s="42">
        <v>1</v>
      </c>
      <c r="D192" s="42">
        <v>3</v>
      </c>
      <c r="E192" s="42">
        <v>99</v>
      </c>
      <c r="F192" s="42">
        <v>1</v>
      </c>
    </row>
    <row r="193" spans="1:6" ht="15">
      <c r="A193" s="42">
        <v>13109</v>
      </c>
      <c r="B193" s="42">
        <v>2</v>
      </c>
      <c r="C193" s="42">
        <v>1</v>
      </c>
      <c r="D193" s="42">
        <v>4</v>
      </c>
      <c r="E193" s="42">
        <v>99</v>
      </c>
      <c r="F193" s="42">
        <v>4</v>
      </c>
    </row>
    <row r="194" spans="1:6" ht="15">
      <c r="A194" s="42">
        <v>13018</v>
      </c>
      <c r="B194" s="42">
        <v>3</v>
      </c>
      <c r="C194" s="42">
        <v>1</v>
      </c>
      <c r="D194" s="42">
        <v>2</v>
      </c>
      <c r="E194" s="42">
        <v>99</v>
      </c>
      <c r="F194" s="42">
        <v>4</v>
      </c>
    </row>
    <row r="195" spans="1:6" ht="15">
      <c r="A195" s="42">
        <v>13116</v>
      </c>
      <c r="B195" s="42">
        <v>3</v>
      </c>
      <c r="C195" s="42">
        <v>1</v>
      </c>
      <c r="D195" s="42">
        <v>2</v>
      </c>
      <c r="E195" s="42">
        <v>99</v>
      </c>
      <c r="F195" s="42">
        <v>4</v>
      </c>
    </row>
    <row r="196" spans="1:6" ht="15">
      <c r="A196" s="42">
        <v>13100</v>
      </c>
      <c r="B196" s="42">
        <v>8</v>
      </c>
      <c r="C196" s="42">
        <v>1</v>
      </c>
      <c r="D196" s="42">
        <v>3</v>
      </c>
      <c r="E196" s="42">
        <v>99</v>
      </c>
      <c r="F196" s="42">
        <v>5</v>
      </c>
    </row>
    <row r="197" spans="1:6" ht="15">
      <c r="A197" s="42">
        <v>13095</v>
      </c>
      <c r="B197" s="42">
        <v>9</v>
      </c>
      <c r="C197" s="42">
        <v>1</v>
      </c>
      <c r="D197" s="42">
        <v>3</v>
      </c>
      <c r="E197" s="42">
        <v>99</v>
      </c>
      <c r="F197" s="42">
        <v>1</v>
      </c>
    </row>
    <row r="198" spans="1:6" ht="15">
      <c r="A198" s="42">
        <v>13132</v>
      </c>
      <c r="B198" s="42">
        <v>9</v>
      </c>
      <c r="C198" s="42">
        <v>1</v>
      </c>
      <c r="D198" s="42">
        <v>4</v>
      </c>
      <c r="E198" s="42">
        <v>99</v>
      </c>
      <c r="F198" s="42">
        <v>5</v>
      </c>
    </row>
    <row r="199" spans="1:6" ht="15">
      <c r="A199" s="42">
        <v>21005</v>
      </c>
      <c r="B199" s="42">
        <v>9</v>
      </c>
      <c r="C199" s="42">
        <v>1</v>
      </c>
      <c r="D199" s="42">
        <v>4</v>
      </c>
      <c r="E199" s="42">
        <v>99</v>
      </c>
      <c r="F199" s="42">
        <v>5</v>
      </c>
    </row>
    <row r="200" spans="1:6" ht="15">
      <c r="A200" s="42">
        <v>21018</v>
      </c>
      <c r="B200" s="42">
        <v>9</v>
      </c>
      <c r="C200" s="42">
        <v>1</v>
      </c>
      <c r="D200" s="42">
        <v>4</v>
      </c>
      <c r="E200" s="42">
        <v>99</v>
      </c>
      <c r="F200" s="42">
        <v>5</v>
      </c>
    </row>
    <row r="201" spans="1:6" ht="15">
      <c r="A201" s="44"/>
      <c r="B201" s="44"/>
      <c r="C201" s="44"/>
      <c r="D201" s="44"/>
      <c r="E201" s="44"/>
      <c r="F201" s="44"/>
    </row>
    <row r="202" spans="1:6" ht="15">
      <c r="A202" s="11">
        <v>11004</v>
      </c>
      <c r="B202" s="11">
        <v>9</v>
      </c>
      <c r="C202" s="11">
        <v>2</v>
      </c>
      <c r="D202" s="11">
        <v>4</v>
      </c>
      <c r="E202" s="11">
        <v>98</v>
      </c>
      <c r="F202" s="11">
        <v>1</v>
      </c>
    </row>
    <row r="203" spans="1:6" ht="15">
      <c r="A203" s="11">
        <v>13005</v>
      </c>
      <c r="B203" s="11">
        <v>2</v>
      </c>
      <c r="C203" s="11">
        <v>2</v>
      </c>
      <c r="D203" s="11">
        <v>4</v>
      </c>
      <c r="E203" s="11">
        <v>98</v>
      </c>
      <c r="F203" s="11">
        <v>4</v>
      </c>
    </row>
    <row r="204" spans="1:6" ht="15">
      <c r="A204" s="11">
        <v>13006</v>
      </c>
      <c r="B204" s="11">
        <v>2</v>
      </c>
      <c r="C204" s="11">
        <v>2</v>
      </c>
      <c r="D204" s="11">
        <v>3</v>
      </c>
      <c r="E204" s="11">
        <v>98</v>
      </c>
      <c r="F204" s="11">
        <v>4</v>
      </c>
    </row>
    <row r="205" spans="1:6" ht="15">
      <c r="A205" s="11">
        <v>13023</v>
      </c>
      <c r="B205" s="11">
        <v>1</v>
      </c>
      <c r="C205" s="11">
        <v>2</v>
      </c>
      <c r="D205" s="11">
        <v>3</v>
      </c>
      <c r="E205" s="11">
        <v>98</v>
      </c>
      <c r="F205" s="11">
        <v>1</v>
      </c>
    </row>
    <row r="206" spans="1:6" ht="15">
      <c r="A206" s="11">
        <v>13035</v>
      </c>
      <c r="B206" s="11">
        <v>1</v>
      </c>
      <c r="C206" s="11">
        <v>2</v>
      </c>
      <c r="D206" s="11">
        <v>2</v>
      </c>
      <c r="E206" s="11">
        <v>98</v>
      </c>
      <c r="F206" s="11">
        <v>4</v>
      </c>
    </row>
    <row r="207" spans="1:6" ht="15">
      <c r="A207" s="11">
        <v>13037</v>
      </c>
      <c r="B207" s="11">
        <v>9</v>
      </c>
      <c r="C207" s="11">
        <v>2</v>
      </c>
      <c r="D207" s="11">
        <v>3</v>
      </c>
      <c r="E207" s="11">
        <v>98</v>
      </c>
      <c r="F207" s="11">
        <v>4</v>
      </c>
    </row>
    <row r="208" spans="1:6" ht="15">
      <c r="A208" s="11">
        <v>13040</v>
      </c>
      <c r="B208" s="11">
        <v>1</v>
      </c>
      <c r="C208" s="11">
        <v>2</v>
      </c>
      <c r="D208" s="11">
        <v>2</v>
      </c>
      <c r="E208" s="11">
        <v>30</v>
      </c>
      <c r="F208" s="11">
        <v>1</v>
      </c>
    </row>
    <row r="209" spans="1:6" ht="15">
      <c r="A209" s="11">
        <v>13046</v>
      </c>
      <c r="B209" s="11">
        <v>9</v>
      </c>
      <c r="C209" s="11">
        <v>2</v>
      </c>
      <c r="D209" s="11">
        <v>3</v>
      </c>
      <c r="E209" s="11">
        <v>98</v>
      </c>
      <c r="F209" s="11">
        <v>1</v>
      </c>
    </row>
    <row r="210" spans="1:6" ht="15">
      <c r="A210" s="11">
        <v>13049</v>
      </c>
      <c r="B210" s="11">
        <v>9</v>
      </c>
      <c r="C210" s="11">
        <v>2</v>
      </c>
      <c r="D210" s="11">
        <v>3</v>
      </c>
      <c r="E210" s="11">
        <v>98</v>
      </c>
      <c r="F210" s="11">
        <v>4</v>
      </c>
    </row>
    <row r="211" spans="1:6" ht="15">
      <c r="A211" s="11">
        <v>13081</v>
      </c>
      <c r="B211" s="11">
        <v>1</v>
      </c>
      <c r="C211" s="11">
        <v>2</v>
      </c>
      <c r="D211" s="11">
        <v>3</v>
      </c>
      <c r="E211" s="11">
        <v>98</v>
      </c>
      <c r="F211" s="11">
        <v>5</v>
      </c>
    </row>
    <row r="212" spans="1:6" ht="15">
      <c r="A212" s="11">
        <v>13086</v>
      </c>
      <c r="B212" s="11">
        <v>9</v>
      </c>
      <c r="C212" s="11">
        <v>2</v>
      </c>
      <c r="D212" s="11">
        <v>3</v>
      </c>
      <c r="E212" s="11">
        <v>98</v>
      </c>
      <c r="F212" s="11">
        <v>5</v>
      </c>
    </row>
    <row r="213" spans="1:6" ht="15">
      <c r="A213" s="11">
        <v>13089</v>
      </c>
      <c r="B213" s="11">
        <v>9</v>
      </c>
      <c r="C213" s="11">
        <v>2</v>
      </c>
      <c r="D213" s="11">
        <v>3</v>
      </c>
      <c r="E213" s="11">
        <v>98</v>
      </c>
      <c r="F213" s="11">
        <v>5</v>
      </c>
    </row>
    <row r="214" spans="1:6" ht="15">
      <c r="A214" s="11">
        <v>13121</v>
      </c>
      <c r="B214" s="11">
        <v>2</v>
      </c>
      <c r="C214" s="11">
        <v>2</v>
      </c>
      <c r="D214" s="11">
        <v>3</v>
      </c>
      <c r="E214" s="11">
        <v>31</v>
      </c>
      <c r="F214" s="11">
        <v>1</v>
      </c>
    </row>
    <row r="215" spans="1:6" ht="15">
      <c r="A215" s="11">
        <v>13133</v>
      </c>
      <c r="B215" s="11">
        <v>2</v>
      </c>
      <c r="C215" s="11">
        <v>2</v>
      </c>
      <c r="D215" s="11">
        <v>3</v>
      </c>
      <c r="E215" s="11">
        <v>98</v>
      </c>
      <c r="F215" s="11">
        <v>3</v>
      </c>
    </row>
    <row r="216" spans="1:6" ht="15">
      <c r="A216" s="11">
        <v>21011</v>
      </c>
      <c r="B216" s="11">
        <v>9</v>
      </c>
      <c r="C216" s="11">
        <v>2</v>
      </c>
      <c r="D216" s="11">
        <v>3</v>
      </c>
      <c r="E216" s="11">
        <v>98</v>
      </c>
      <c r="F216" s="11">
        <v>4</v>
      </c>
    </row>
    <row r="217" spans="1:6" ht="15">
      <c r="A217" s="11">
        <v>21021</v>
      </c>
      <c r="B217" s="11">
        <v>9</v>
      </c>
      <c r="C217" s="11">
        <v>2</v>
      </c>
      <c r="D217" s="11">
        <v>3</v>
      </c>
      <c r="E217" s="11">
        <v>98</v>
      </c>
      <c r="F217" s="11">
        <v>5</v>
      </c>
    </row>
    <row r="218" spans="1:6" ht="15">
      <c r="A218" s="11">
        <v>31003</v>
      </c>
      <c r="B218" s="11">
        <v>9</v>
      </c>
      <c r="C218" s="11">
        <v>2</v>
      </c>
      <c r="D218" s="11">
        <v>3</v>
      </c>
      <c r="E218" s="11">
        <v>98</v>
      </c>
      <c r="F218" s="11">
        <v>5</v>
      </c>
    </row>
    <row r="219" spans="1:6" ht="15">
      <c r="A219" s="11">
        <v>31016</v>
      </c>
      <c r="B219" s="11">
        <v>9</v>
      </c>
      <c r="C219" s="11">
        <v>2</v>
      </c>
      <c r="D219" s="11">
        <v>4</v>
      </c>
      <c r="E219" s="11">
        <v>98</v>
      </c>
      <c r="F219" s="11">
        <v>5</v>
      </c>
    </row>
    <row r="220" spans="1:6" ht="15">
      <c r="A220" s="11">
        <v>31019</v>
      </c>
      <c r="B220" s="11">
        <v>9</v>
      </c>
      <c r="C220" s="11">
        <v>2</v>
      </c>
      <c r="D220" s="11">
        <v>3</v>
      </c>
      <c r="E220" s="11">
        <v>98</v>
      </c>
      <c r="F220" s="11">
        <v>5</v>
      </c>
    </row>
    <row r="221" spans="1:6" ht="15">
      <c r="A221" s="11">
        <v>31021</v>
      </c>
      <c r="B221" s="11">
        <v>9</v>
      </c>
      <c r="C221" s="11">
        <v>2</v>
      </c>
      <c r="D221" s="11">
        <v>4</v>
      </c>
      <c r="E221" s="11">
        <v>98</v>
      </c>
      <c r="F221" s="11">
        <v>5</v>
      </c>
    </row>
    <row r="223" ht="15">
      <c r="C223" s="11" t="s">
        <v>251</v>
      </c>
    </row>
    <row r="224" ht="15">
      <c r="C224" s="11" t="s">
        <v>252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125" zoomScaleNormal="125" workbookViewId="0" topLeftCell="A1">
      <selection activeCell="F14" sqref="F14"/>
    </sheetView>
  </sheetViews>
  <sheetFormatPr defaultColWidth="11.421875" defaultRowHeight="12.75"/>
  <cols>
    <col min="1" max="1" width="7.140625" style="86" customWidth="1"/>
    <col min="2" max="2" width="24.140625" style="86" customWidth="1"/>
    <col min="3" max="3" width="9.421875" style="86" customWidth="1"/>
    <col min="4" max="5" width="9.00390625" style="86" customWidth="1"/>
    <col min="6" max="6" width="10.8515625" style="86" customWidth="1"/>
    <col min="7" max="7" width="5.140625" style="86" customWidth="1"/>
    <col min="8" max="8" width="13.28125" style="86" customWidth="1"/>
    <col min="9" max="9" width="9.8515625" style="86" customWidth="1"/>
    <col min="10" max="11" width="10.8515625" style="86" customWidth="1"/>
    <col min="12" max="12" width="5.00390625" style="86" customWidth="1"/>
    <col min="13" max="16384" width="10.8515625" style="86" customWidth="1"/>
  </cols>
  <sheetData>
    <row r="1" ht="16.5">
      <c r="A1" s="87" t="s">
        <v>147</v>
      </c>
    </row>
    <row r="2" ht="15">
      <c r="B2" s="86" t="s">
        <v>722</v>
      </c>
    </row>
    <row r="3" spans="2:12" ht="15">
      <c r="B3" s="86" t="s">
        <v>542</v>
      </c>
      <c r="G3" s="104"/>
      <c r="H3" s="104"/>
      <c r="I3" s="104"/>
      <c r="J3" s="104"/>
      <c r="K3" s="104"/>
      <c r="L3" s="104"/>
    </row>
    <row r="4" spans="7:12" ht="15">
      <c r="G4" s="104"/>
      <c r="H4" s="86" t="s">
        <v>514</v>
      </c>
      <c r="L4" s="104"/>
    </row>
    <row r="5" spans="7:12" ht="15">
      <c r="G5" s="104"/>
      <c r="H5" s="86" t="s">
        <v>633</v>
      </c>
      <c r="L5" s="104"/>
    </row>
    <row r="6" spans="3:12" ht="15">
      <c r="C6" s="88">
        <v>1774</v>
      </c>
      <c r="D6" s="88">
        <v>1790</v>
      </c>
      <c r="E6" s="88">
        <v>1800</v>
      </c>
      <c r="G6" s="104"/>
      <c r="H6" s="86" t="s">
        <v>347</v>
      </c>
      <c r="L6" s="104"/>
    </row>
    <row r="7" spans="1:12" ht="15">
      <c r="A7" s="86" t="s">
        <v>148</v>
      </c>
      <c r="B7" s="86" t="s">
        <v>492</v>
      </c>
      <c r="G7" s="104"/>
      <c r="I7" s="88">
        <v>1774</v>
      </c>
      <c r="J7" s="88">
        <v>1790</v>
      </c>
      <c r="K7" s="88">
        <v>1800</v>
      </c>
      <c r="L7" s="104"/>
    </row>
    <row r="8" spans="1:13" ht="15">
      <c r="A8" s="86" t="s">
        <v>148</v>
      </c>
      <c r="B8" s="86" t="s">
        <v>149</v>
      </c>
      <c r="C8" s="93">
        <f>D8*128358/184139</f>
        <v>3625.4674892336766</v>
      </c>
      <c r="D8" s="86">
        <v>5201</v>
      </c>
      <c r="E8" s="92">
        <f aca="true" t="shared" si="0" ref="E8:E13">D8*211149/184139</f>
        <v>5963.896561836439</v>
      </c>
      <c r="G8" s="104"/>
      <c r="H8" s="86" t="s">
        <v>548</v>
      </c>
      <c r="I8" s="91">
        <f>C20/C39</f>
        <v>0.0650978633274727</v>
      </c>
      <c r="J8" s="91">
        <f>D20/D39</f>
        <v>0.0627503298376933</v>
      </c>
      <c r="K8" s="91">
        <f>E20/E39</f>
        <v>0.07622692065387161</v>
      </c>
      <c r="L8" s="104"/>
      <c r="M8" s="86" t="s">
        <v>416</v>
      </c>
    </row>
    <row r="9" spans="1:13" ht="15">
      <c r="A9" s="86" t="s">
        <v>148</v>
      </c>
      <c r="B9" s="86" t="s">
        <v>150</v>
      </c>
      <c r="C9" s="98">
        <v>2248</v>
      </c>
      <c r="D9" s="86">
        <v>3225</v>
      </c>
      <c r="E9" s="92">
        <f t="shared" si="0"/>
        <v>3698.0516077528387</v>
      </c>
      <c r="G9" s="104"/>
      <c r="H9" s="86" t="s">
        <v>549</v>
      </c>
      <c r="I9" s="102">
        <f>C15/C39</f>
        <v>0.027251249387003372</v>
      </c>
      <c r="J9" s="102">
        <f>(D15+D34)/D39</f>
        <v>0.04746825961339554</v>
      </c>
      <c r="K9" s="102">
        <f>(E15+E34)/E39</f>
        <v>0.0700624899292457</v>
      </c>
      <c r="L9" s="104"/>
      <c r="M9" s="86" t="s">
        <v>665</v>
      </c>
    </row>
    <row r="10" spans="1:13" ht="15">
      <c r="A10" s="86" t="s">
        <v>148</v>
      </c>
      <c r="B10" s="86" t="s">
        <v>335</v>
      </c>
      <c r="C10" s="93">
        <f>D10*128358/184139</f>
        <v>5037.733809785</v>
      </c>
      <c r="D10" s="86">
        <v>7227</v>
      </c>
      <c r="E10" s="92">
        <f t="shared" si="0"/>
        <v>8287.075649373572</v>
      </c>
      <c r="G10" s="104"/>
      <c r="H10" s="86" t="s">
        <v>550</v>
      </c>
      <c r="I10" s="103">
        <f>1-I8-I9</f>
        <v>0.9076508872855239</v>
      </c>
      <c r="J10" s="103">
        <f>1-J8-J9</f>
        <v>0.8897814105489112</v>
      </c>
      <c r="K10" s="103">
        <f>1-K8-K9</f>
        <v>0.8537105894168827</v>
      </c>
      <c r="L10" s="104"/>
      <c r="M10" s="86" t="s">
        <v>426</v>
      </c>
    </row>
    <row r="11" spans="1:12" ht="15">
      <c r="A11" s="86" t="s">
        <v>148</v>
      </c>
      <c r="B11" s="86" t="s">
        <v>202</v>
      </c>
      <c r="C11" s="93">
        <f>D11*128358/184139</f>
        <v>3257.4138775598867</v>
      </c>
      <c r="D11" s="86">
        <v>4673</v>
      </c>
      <c r="E11" s="92">
        <f t="shared" si="0"/>
        <v>5358.448112567136</v>
      </c>
      <c r="G11" s="104"/>
      <c r="H11" s="104"/>
      <c r="I11" s="104"/>
      <c r="J11" s="104"/>
      <c r="K11" s="104"/>
      <c r="L11" s="104"/>
    </row>
    <row r="12" spans="1:5" ht="15">
      <c r="A12" s="86" t="s">
        <v>148</v>
      </c>
      <c r="B12" s="86" t="s">
        <v>307</v>
      </c>
      <c r="C12" s="98">
        <v>2454</v>
      </c>
      <c r="D12" s="86">
        <v>3520</v>
      </c>
      <c r="E12" s="92">
        <f t="shared" si="0"/>
        <v>4036.32299512868</v>
      </c>
    </row>
    <row r="13" spans="1:8" ht="15">
      <c r="A13" s="86" t="s">
        <v>148</v>
      </c>
      <c r="B13" s="86" t="s">
        <v>308</v>
      </c>
      <c r="C13" s="98">
        <v>1797</v>
      </c>
      <c r="D13" s="86">
        <v>2578</v>
      </c>
      <c r="E13" s="92">
        <f t="shared" si="0"/>
        <v>2956.14792086413</v>
      </c>
      <c r="H13" s="147"/>
    </row>
    <row r="14" spans="2:5" ht="15">
      <c r="B14" s="94" t="s">
        <v>608</v>
      </c>
      <c r="C14" s="97">
        <f>(C8+C10+C11)/C16</f>
        <v>0.09287016896149482</v>
      </c>
      <c r="D14" s="86">
        <f>SUM(D8:D13)/D16</f>
        <v>0.1435002905413845</v>
      </c>
      <c r="E14" s="89">
        <v>0.1435002905413845</v>
      </c>
    </row>
    <row r="15" spans="2:5" ht="15">
      <c r="B15" s="94" t="s">
        <v>332</v>
      </c>
      <c r="C15" s="95">
        <f>C14*C16</f>
        <v>11920.615176578562</v>
      </c>
      <c r="D15" s="96">
        <f>D14*D16</f>
        <v>26424</v>
      </c>
      <c r="E15" s="95">
        <f>E14*E16</f>
        <v>30299.942847522794</v>
      </c>
    </row>
    <row r="16" spans="1:5" ht="15">
      <c r="A16" s="86" t="s">
        <v>309</v>
      </c>
      <c r="B16" s="86" t="s">
        <v>310</v>
      </c>
      <c r="C16" s="89">
        <v>128357.84956438492</v>
      </c>
      <c r="D16" s="86">
        <v>184139</v>
      </c>
      <c r="E16" s="86">
        <v>211149</v>
      </c>
    </row>
    <row r="18" spans="1:5" ht="15">
      <c r="A18" s="86" t="s">
        <v>502</v>
      </c>
      <c r="B18" s="86" t="s">
        <v>389</v>
      </c>
      <c r="C18" s="86">
        <v>18670</v>
      </c>
      <c r="D18" s="86">
        <v>28522</v>
      </c>
      <c r="E18" s="86">
        <v>41220</v>
      </c>
    </row>
    <row r="19" spans="1:5" ht="15">
      <c r="A19" s="86" t="s">
        <v>502</v>
      </c>
      <c r="B19" s="86" t="s">
        <v>503</v>
      </c>
      <c r="C19" s="86">
        <v>9806</v>
      </c>
      <c r="D19" s="86">
        <v>13998</v>
      </c>
      <c r="E19" s="86">
        <v>25691</v>
      </c>
    </row>
    <row r="20" spans="1:5" ht="15">
      <c r="A20" s="86" t="s">
        <v>502</v>
      </c>
      <c r="B20" s="86" t="s">
        <v>311</v>
      </c>
      <c r="C20" s="86">
        <v>28476</v>
      </c>
      <c r="D20" s="86">
        <f>SUM(D18:D19)</f>
        <v>42520</v>
      </c>
      <c r="E20" s="86">
        <v>66911</v>
      </c>
    </row>
    <row r="22" spans="1:2" ht="15">
      <c r="A22" s="86" t="s">
        <v>504</v>
      </c>
      <c r="B22" s="86" t="s">
        <v>372</v>
      </c>
    </row>
    <row r="23" spans="1:5" ht="15">
      <c r="A23" s="86" t="s">
        <v>504</v>
      </c>
      <c r="B23" s="86" t="s">
        <v>373</v>
      </c>
      <c r="C23" s="100">
        <f>$E23*C$35/602365</f>
        <v>1442.3521552594623</v>
      </c>
      <c r="D23" s="100">
        <f>$E23*D$35/602365</f>
        <v>2321.982618512032</v>
      </c>
      <c r="E23" s="86">
        <v>3220</v>
      </c>
    </row>
    <row r="24" spans="1:5" ht="15">
      <c r="A24" s="86" t="s">
        <v>504</v>
      </c>
      <c r="B24" s="86" t="s">
        <v>356</v>
      </c>
      <c r="C24" s="100">
        <f aca="true" t="shared" si="1" ref="C24:D32">$E24*C$35/602365</f>
        <v>1922.5389597433577</v>
      </c>
      <c r="D24" s="99">
        <f t="shared" si="1"/>
        <v>3095.0153411967826</v>
      </c>
      <c r="E24" s="86">
        <v>4292</v>
      </c>
    </row>
    <row r="25" spans="1:5" ht="15">
      <c r="A25" s="86" t="s">
        <v>504</v>
      </c>
      <c r="B25" s="86" t="s">
        <v>357</v>
      </c>
      <c r="C25" s="100">
        <f t="shared" si="1"/>
        <v>1643.475173182288</v>
      </c>
      <c r="D25" s="99">
        <f t="shared" si="1"/>
        <v>2645.7621823977156</v>
      </c>
      <c r="E25" s="86">
        <v>3669</v>
      </c>
    </row>
    <row r="26" spans="1:5" ht="15">
      <c r="A26" s="86" t="s">
        <v>504</v>
      </c>
      <c r="B26" s="86" t="s">
        <v>358</v>
      </c>
      <c r="C26" s="100">
        <f t="shared" si="1"/>
        <v>1220.1761710952717</v>
      </c>
      <c r="D26" s="100">
        <f t="shared" si="1"/>
        <v>1964.3107617474454</v>
      </c>
      <c r="E26" s="86">
        <v>2724</v>
      </c>
    </row>
    <row r="27" spans="1:5" ht="15">
      <c r="A27" s="86" t="s">
        <v>502</v>
      </c>
      <c r="B27" s="86" t="s">
        <v>526</v>
      </c>
      <c r="C27" s="100">
        <f t="shared" si="1"/>
        <v>1597.7857570840067</v>
      </c>
      <c r="D27" s="99">
        <f t="shared" si="1"/>
        <v>2572.208695724353</v>
      </c>
      <c r="E27" s="86">
        <v>3567</v>
      </c>
    </row>
    <row r="28" spans="1:5" ht="15">
      <c r="A28" s="86" t="s">
        <v>504</v>
      </c>
      <c r="B28" s="86" t="s">
        <v>359</v>
      </c>
      <c r="C28" s="100">
        <f t="shared" si="1"/>
        <v>1289.1582306946373</v>
      </c>
      <c r="D28" s="100">
        <f t="shared" si="1"/>
        <v>2075.362104371934</v>
      </c>
      <c r="E28" s="86">
        <v>2878</v>
      </c>
    </row>
    <row r="29" spans="1:5" ht="15">
      <c r="A29" s="86" t="s">
        <v>504</v>
      </c>
      <c r="B29" s="86" t="s">
        <v>360</v>
      </c>
      <c r="C29" s="100">
        <f t="shared" si="1"/>
        <v>1235.4059764613655</v>
      </c>
      <c r="D29" s="100">
        <f t="shared" si="1"/>
        <v>1988.8285906385663</v>
      </c>
      <c r="E29" s="86">
        <v>2758</v>
      </c>
    </row>
    <row r="30" spans="1:5" ht="15">
      <c r="A30" s="86" t="s">
        <v>504</v>
      </c>
      <c r="B30" s="86" t="s">
        <v>411</v>
      </c>
      <c r="C30" s="100">
        <f t="shared" si="1"/>
        <v>1232.718363749702</v>
      </c>
      <c r="D30" s="100">
        <f t="shared" si="1"/>
        <v>1984.501914951898</v>
      </c>
      <c r="E30" s="86">
        <v>2752</v>
      </c>
    </row>
    <row r="31" spans="1:5" ht="15">
      <c r="A31" s="86" t="s">
        <v>504</v>
      </c>
      <c r="B31" s="86" t="s">
        <v>390</v>
      </c>
      <c r="C31" s="100">
        <f t="shared" si="1"/>
        <v>1270.792877164936</v>
      </c>
      <c r="D31" s="100">
        <f t="shared" si="1"/>
        <v>2045.7964871797</v>
      </c>
      <c r="E31" s="86">
        <v>2837</v>
      </c>
    </row>
    <row r="32" spans="1:5" ht="15">
      <c r="A32" s="86" t="s">
        <v>504</v>
      </c>
      <c r="B32" s="86" t="s">
        <v>841</v>
      </c>
      <c r="C32" s="100">
        <f t="shared" si="1"/>
        <v>1121.1824362156626</v>
      </c>
      <c r="D32" s="100">
        <f t="shared" si="1"/>
        <v>1804.9448739551601</v>
      </c>
      <c r="E32" s="86">
        <v>2503</v>
      </c>
    </row>
    <row r="33" spans="2:5" ht="15">
      <c r="B33" s="94" t="s">
        <v>333</v>
      </c>
      <c r="C33" s="86">
        <v>0</v>
      </c>
      <c r="D33" s="86">
        <f>(D24+D25+D217)/D35</f>
        <v>0.013216239323333859</v>
      </c>
      <c r="E33" s="86">
        <f>SUM(E23:E32)/E35</f>
        <v>0.051795838071601104</v>
      </c>
    </row>
    <row r="34" spans="2:5" ht="15">
      <c r="B34" s="94" t="s">
        <v>423</v>
      </c>
      <c r="C34" s="86">
        <v>0</v>
      </c>
      <c r="D34" s="101">
        <f>D33*D35</f>
        <v>5740.777523594498</v>
      </c>
      <c r="E34" s="86">
        <f>E33*E35</f>
        <v>31200</v>
      </c>
    </row>
    <row r="35" spans="1:5" ht="15">
      <c r="A35" s="86" t="s">
        <v>502</v>
      </c>
      <c r="B35" s="86" t="s">
        <v>732</v>
      </c>
      <c r="C35" s="89">
        <v>269820.63851020683</v>
      </c>
      <c r="D35" s="86">
        <v>434373</v>
      </c>
      <c r="E35" s="86">
        <v>602365</v>
      </c>
    </row>
    <row r="37" spans="1:5" ht="15">
      <c r="A37" s="86" t="s">
        <v>664</v>
      </c>
      <c r="B37" s="86" t="s">
        <v>283</v>
      </c>
      <c r="C37" s="90">
        <v>39255.223946836704</v>
      </c>
      <c r="D37" s="86">
        <v>59094</v>
      </c>
      <c r="E37" s="86">
        <v>64273</v>
      </c>
    </row>
    <row r="39" spans="1:8" ht="15">
      <c r="A39" s="86" t="s">
        <v>369</v>
      </c>
      <c r="C39" s="89">
        <f>C16+C35+C37</f>
        <v>437433.71202142845</v>
      </c>
      <c r="D39" s="86">
        <f>D16+D35+D37</f>
        <v>677606</v>
      </c>
      <c r="E39" s="86">
        <f>E16+E35+E37</f>
        <v>877787</v>
      </c>
      <c r="H39" s="86" t="s">
        <v>260</v>
      </c>
    </row>
    <row r="40" spans="8:9" ht="15">
      <c r="H40" s="142">
        <f>C39/143576</f>
        <v>3.04670496476729</v>
      </c>
      <c r="I40" s="86" t="s">
        <v>227</v>
      </c>
    </row>
    <row r="41" ht="15">
      <c r="A41" s="86" t="s">
        <v>398</v>
      </c>
    </row>
    <row r="42" ht="15">
      <c r="A42" s="86" t="s">
        <v>448</v>
      </c>
    </row>
    <row r="43" ht="15">
      <c r="A43" s="86" t="s">
        <v>644</v>
      </c>
    </row>
    <row r="44" ht="15">
      <c r="A44" s="86" t="s">
        <v>294</v>
      </c>
    </row>
    <row r="45" ht="15">
      <c r="A45" s="86" t="s">
        <v>201</v>
      </c>
    </row>
    <row r="46" ht="15">
      <c r="B46" s="86" t="s">
        <v>607</v>
      </c>
    </row>
    <row r="47" ht="15">
      <c r="A47" s="86" t="s">
        <v>348</v>
      </c>
    </row>
    <row r="48" ht="15">
      <c r="A48" s="86" t="s">
        <v>437</v>
      </c>
    </row>
    <row r="49" ht="15">
      <c r="A49" s="86" t="s">
        <v>527</v>
      </c>
    </row>
  </sheetData>
  <printOptions/>
  <pageMargins left="0.75" right="0.75" top="1" bottom="1" header="0.5" footer="0.5"/>
  <pageSetup orientation="portrait" paperSize="9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21"/>
  <sheetViews>
    <sheetView zoomScale="125" zoomScaleNormal="125" workbookViewId="0" topLeftCell="E93">
      <selection activeCell="O117" sqref="O117"/>
    </sheetView>
  </sheetViews>
  <sheetFormatPr defaultColWidth="4.57421875" defaultRowHeight="12.75"/>
  <cols>
    <col min="1" max="1" width="6.7109375" style="86" customWidth="1"/>
    <col min="2" max="2" width="13.140625" style="86" customWidth="1"/>
    <col min="3" max="3" width="10.140625" style="86" customWidth="1"/>
    <col min="4" max="4" width="9.421875" style="86" customWidth="1"/>
    <col min="5" max="5" width="11.28125" style="86" customWidth="1"/>
    <col min="6" max="6" width="9.28125" style="86" customWidth="1"/>
    <col min="7" max="7" width="7.421875" style="86" customWidth="1"/>
    <col min="8" max="9" width="4.421875" style="86" customWidth="1"/>
    <col min="10" max="10" width="9.7109375" style="86" customWidth="1"/>
    <col min="11" max="12" width="4.28125" style="86" customWidth="1"/>
    <col min="13" max="13" width="8.7109375" style="86" customWidth="1"/>
    <col min="14" max="14" width="7.140625" style="86" customWidth="1"/>
    <col min="15" max="15" width="9.8515625" style="86" customWidth="1"/>
    <col min="16" max="17" width="4.421875" style="86" customWidth="1"/>
    <col min="18" max="18" width="11.28125" style="86" customWidth="1"/>
    <col min="19" max="19" width="5.421875" style="86" customWidth="1"/>
    <col min="20" max="20" width="9.421875" style="86" customWidth="1"/>
    <col min="21" max="21" width="4.421875" style="86" customWidth="1"/>
    <col min="22" max="22" width="12.00390625" style="86" customWidth="1"/>
    <col min="23" max="16384" width="4.421875" style="86" customWidth="1"/>
  </cols>
  <sheetData>
    <row r="1" ht="15">
      <c r="B1" s="86" t="s">
        <v>279</v>
      </c>
    </row>
    <row r="2" ht="15">
      <c r="B2" s="86" t="s">
        <v>281</v>
      </c>
    </row>
    <row r="5" spans="1:6" ht="15">
      <c r="A5" s="104"/>
      <c r="B5" s="104" t="s">
        <v>499</v>
      </c>
      <c r="C5" s="104"/>
      <c r="D5" s="104"/>
      <c r="E5" s="104"/>
      <c r="F5" s="104"/>
    </row>
    <row r="6" spans="1:6" ht="15">
      <c r="A6" s="104"/>
      <c r="B6" s="106" t="s">
        <v>292</v>
      </c>
      <c r="F6" s="104"/>
    </row>
    <row r="7" spans="1:6" ht="15">
      <c r="A7" s="104"/>
      <c r="B7" s="86" t="s">
        <v>491</v>
      </c>
      <c r="F7" s="104"/>
    </row>
    <row r="8" spans="1:6" ht="15">
      <c r="A8" s="104"/>
      <c r="B8" s="86" t="s">
        <v>347</v>
      </c>
      <c r="F8" s="104"/>
    </row>
    <row r="9" spans="1:7" ht="15">
      <c r="A9" s="104"/>
      <c r="C9" s="88">
        <v>1774</v>
      </c>
      <c r="D9" s="88">
        <v>1790</v>
      </c>
      <c r="E9" s="88">
        <v>1800</v>
      </c>
      <c r="F9" s="104"/>
      <c r="G9" s="88" t="s">
        <v>278</v>
      </c>
    </row>
    <row r="10" spans="1:7" ht="15">
      <c r="A10" s="104"/>
      <c r="B10" s="86" t="s">
        <v>584</v>
      </c>
      <c r="C10" s="119">
        <v>0.0650978633274727</v>
      </c>
      <c r="D10" s="119">
        <v>0.0627503298376933</v>
      </c>
      <c r="E10" s="119">
        <v>0.07622692065387161</v>
      </c>
      <c r="F10" s="104" t="s">
        <v>327</v>
      </c>
      <c r="G10" s="86" t="s">
        <v>445</v>
      </c>
    </row>
    <row r="11" spans="1:7" ht="15">
      <c r="A11" s="104"/>
      <c r="B11" s="86" t="s">
        <v>264</v>
      </c>
      <c r="C11" s="119">
        <v>0.0272512493870034</v>
      </c>
      <c r="D11" s="119">
        <v>0.04746825961339554</v>
      </c>
      <c r="E11" s="119">
        <v>0.0700624899292457</v>
      </c>
      <c r="F11" s="104" t="s">
        <v>327</v>
      </c>
      <c r="G11" s="86" t="s">
        <v>334</v>
      </c>
    </row>
    <row r="12" spans="1:7" ht="15">
      <c r="A12" s="104"/>
      <c r="B12" s="86" t="s">
        <v>265</v>
      </c>
      <c r="C12" s="119">
        <v>0.9076508872855239</v>
      </c>
      <c r="D12" s="119">
        <v>0.8897814105489112</v>
      </c>
      <c r="E12" s="119">
        <v>0.8537105894168827</v>
      </c>
      <c r="F12" s="104" t="s">
        <v>327</v>
      </c>
      <c r="G12" s="86" t="s">
        <v>261</v>
      </c>
    </row>
    <row r="13" spans="1:6" ht="15">
      <c r="A13" s="104"/>
      <c r="B13" s="104"/>
      <c r="C13" s="104"/>
      <c r="D13" s="104"/>
      <c r="E13" s="104"/>
      <c r="F13" s="104"/>
    </row>
    <row r="15" ht="15">
      <c r="B15" s="106" t="s">
        <v>244</v>
      </c>
    </row>
    <row r="17" spans="2:3" ht="15">
      <c r="B17" s="86" t="s">
        <v>439</v>
      </c>
      <c r="C17" s="86" t="s">
        <v>719</v>
      </c>
    </row>
    <row r="18" spans="2:3" ht="15">
      <c r="B18" s="86" t="s">
        <v>427</v>
      </c>
      <c r="C18" s="86" t="s">
        <v>495</v>
      </c>
    </row>
    <row r="19" spans="2:3" ht="15">
      <c r="B19" s="86" t="s">
        <v>545</v>
      </c>
      <c r="C19" s="86" t="s">
        <v>559</v>
      </c>
    </row>
    <row r="20" spans="2:5" ht="15">
      <c r="B20" s="107">
        <v>4.953839225399685</v>
      </c>
      <c r="C20" s="107">
        <v>3.9274593650588643</v>
      </c>
      <c r="D20" s="107" t="s">
        <v>436</v>
      </c>
      <c r="E20" s="38" t="s">
        <v>541</v>
      </c>
    </row>
    <row r="21" spans="2:5" ht="15">
      <c r="B21" s="107">
        <v>26.052690835397435</v>
      </c>
      <c r="C21" s="107">
        <v>12.314724603337273</v>
      </c>
      <c r="D21" s="107" t="s">
        <v>225</v>
      </c>
      <c r="E21" s="77" t="s">
        <v>206</v>
      </c>
    </row>
    <row r="22" spans="2:5" ht="15">
      <c r="B22" s="107"/>
      <c r="C22" s="107"/>
      <c r="D22" s="108" t="s">
        <v>718</v>
      </c>
      <c r="E22" s="77"/>
    </row>
    <row r="23" spans="2:5" ht="15">
      <c r="B23" s="107">
        <v>30.01576221571718</v>
      </c>
      <c r="C23" s="107">
        <v>71.04495464104515</v>
      </c>
      <c r="D23" s="107" t="s">
        <v>421</v>
      </c>
      <c r="E23" s="77" t="s">
        <v>720</v>
      </c>
    </row>
    <row r="24" spans="2:5" ht="15">
      <c r="B24" s="107">
        <v>0.7205584327854087</v>
      </c>
      <c r="C24" s="107">
        <v>0</v>
      </c>
      <c r="D24" s="107" t="s">
        <v>422</v>
      </c>
      <c r="E24" s="77" t="s">
        <v>512</v>
      </c>
    </row>
    <row r="25" spans="2:5" ht="15">
      <c r="B25" s="107">
        <v>12.812429632965548</v>
      </c>
      <c r="C25" s="107">
        <v>8.397373083370068</v>
      </c>
      <c r="D25" s="107" t="s">
        <v>330</v>
      </c>
      <c r="E25" s="77" t="s">
        <v>513</v>
      </c>
    </row>
    <row r="26" spans="2:5" ht="15">
      <c r="B26" s="110">
        <f>22.0671020040531-10.6</f>
        <v>11.467102004053102</v>
      </c>
      <c r="C26" s="107">
        <v>0.7900965579979738</v>
      </c>
      <c r="D26" s="107" t="s">
        <v>257</v>
      </c>
      <c r="E26" s="77" t="s">
        <v>115</v>
      </c>
    </row>
    <row r="27" spans="2:5" ht="15">
      <c r="B27" s="107">
        <v>3.3776176536816034</v>
      </c>
      <c r="C27" s="107">
        <v>3.52539174919067</v>
      </c>
      <c r="D27" s="107" t="s">
        <v>716</v>
      </c>
      <c r="E27" s="77" t="s">
        <v>440</v>
      </c>
    </row>
    <row r="28" spans="2:5" ht="15">
      <c r="B28" s="111">
        <v>10.6</v>
      </c>
      <c r="D28" s="86" t="s">
        <v>717</v>
      </c>
      <c r="E28" s="77" t="s">
        <v>362</v>
      </c>
    </row>
    <row r="29" spans="2:5" ht="15">
      <c r="B29" s="86">
        <v>100</v>
      </c>
      <c r="C29" s="86">
        <v>100</v>
      </c>
      <c r="E29" s="135" t="s">
        <v>114</v>
      </c>
    </row>
    <row r="31" ht="15">
      <c r="B31" s="86" t="s">
        <v>563</v>
      </c>
    </row>
    <row r="32" ht="15">
      <c r="B32" s="86" t="s">
        <v>263</v>
      </c>
    </row>
    <row r="33" ht="15">
      <c r="B33" s="86" t="s">
        <v>326</v>
      </c>
    </row>
    <row r="34" ht="15">
      <c r="B34" s="109" t="s">
        <v>136</v>
      </c>
    </row>
    <row r="35" ht="15">
      <c r="B35" s="86" t="s">
        <v>769</v>
      </c>
    </row>
    <row r="38" ht="15">
      <c r="B38" s="106" t="s">
        <v>182</v>
      </c>
    </row>
    <row r="39" spans="5:9" ht="15">
      <c r="E39" s="94" t="s">
        <v>729</v>
      </c>
      <c r="I39" s="86" t="s">
        <v>183</v>
      </c>
    </row>
    <row r="40" spans="5:14" ht="15">
      <c r="E40" s="94" t="s">
        <v>730</v>
      </c>
      <c r="F40" s="86" t="s">
        <v>610</v>
      </c>
      <c r="N40" s="86" t="s">
        <v>193</v>
      </c>
    </row>
    <row r="41" spans="1:18" ht="15">
      <c r="A41" s="88" t="s">
        <v>318</v>
      </c>
      <c r="D41" s="125" t="s">
        <v>611</v>
      </c>
      <c r="E41" s="125" t="s">
        <v>612</v>
      </c>
      <c r="F41" s="88" t="s">
        <v>613</v>
      </c>
      <c r="I41" s="88" t="s">
        <v>660</v>
      </c>
      <c r="K41" s="88"/>
      <c r="L41" s="88"/>
      <c r="M41" s="88" t="s">
        <v>222</v>
      </c>
      <c r="N41" s="88" t="s">
        <v>194</v>
      </c>
      <c r="R41" s="88" t="s">
        <v>500</v>
      </c>
    </row>
    <row r="42" spans="2:20" ht="15">
      <c r="B42" s="122" t="s">
        <v>319</v>
      </c>
      <c r="I42" s="86" t="s">
        <v>253</v>
      </c>
      <c r="M42" s="86">
        <v>1</v>
      </c>
      <c r="N42" s="134">
        <v>4.3789227849948915</v>
      </c>
      <c r="R42" s="131">
        <f>N42*0.027251/(1-0.065098)</f>
        <v>0.12763907320114384</v>
      </c>
      <c r="S42" s="86" t="s">
        <v>314</v>
      </c>
      <c r="T42" s="136">
        <f>R42/100</f>
        <v>0.0012763907320114385</v>
      </c>
    </row>
    <row r="43" spans="1:20" ht="15">
      <c r="A43" s="124" t="s">
        <v>323</v>
      </c>
      <c r="D43" s="86">
        <v>18</v>
      </c>
      <c r="E43" s="121">
        <v>4.326923076923077</v>
      </c>
      <c r="F43" s="121">
        <v>3.870967741935484</v>
      </c>
      <c r="I43" s="86" t="s">
        <v>752</v>
      </c>
      <c r="M43" s="86">
        <v>3</v>
      </c>
      <c r="N43" s="134">
        <v>26.030263221914076</v>
      </c>
      <c r="R43" s="131">
        <f aca="true" t="shared" si="0" ref="R43:R50">N43*0.027251/(1-0.065098)</f>
        <v>0.7587433795845773</v>
      </c>
      <c r="T43" s="136">
        <f aca="true" t="shared" si="1" ref="T43:T50">R43/100</f>
        <v>0.007587433795845772</v>
      </c>
    </row>
    <row r="44" spans="1:20" ht="15">
      <c r="A44" s="124" t="s">
        <v>779</v>
      </c>
      <c r="D44" s="86">
        <v>107</v>
      </c>
      <c r="E44" s="121">
        <v>25.721153846153847</v>
      </c>
      <c r="F44" s="121">
        <v>23.010752688172044</v>
      </c>
      <c r="I44" s="86" t="s">
        <v>789</v>
      </c>
      <c r="M44" s="86">
        <v>4</v>
      </c>
      <c r="N44" s="134">
        <v>48.654697611054345</v>
      </c>
      <c r="R44" s="131">
        <f t="shared" si="0"/>
        <v>1.4182119244571538</v>
      </c>
      <c r="T44" s="136">
        <f t="shared" si="1"/>
        <v>0.014182119244571538</v>
      </c>
    </row>
    <row r="45" spans="1:20" ht="15">
      <c r="A45" s="124" t="s">
        <v>578</v>
      </c>
      <c r="D45" s="86">
        <v>154</v>
      </c>
      <c r="E45" s="121">
        <v>37.01923076923077</v>
      </c>
      <c r="F45" s="121">
        <v>33.11827956989247</v>
      </c>
      <c r="I45" s="86" t="s">
        <v>614</v>
      </c>
      <c r="M45" s="86">
        <v>5</v>
      </c>
      <c r="N45" s="134">
        <v>0.24327348805527174</v>
      </c>
      <c r="R45" s="131">
        <f t="shared" si="0"/>
        <v>0.007091059622285769</v>
      </c>
      <c r="T45" s="136">
        <f t="shared" si="1"/>
        <v>7.091059622285769E-05</v>
      </c>
    </row>
    <row r="46" spans="1:20" ht="15">
      <c r="A46" s="124" t="s">
        <v>453</v>
      </c>
      <c r="D46" s="86">
        <v>46</v>
      </c>
      <c r="E46" s="121">
        <v>11.057692307692308</v>
      </c>
      <c r="F46" s="121">
        <v>9.89247311827957</v>
      </c>
      <c r="I46" s="86" t="s">
        <v>481</v>
      </c>
      <c r="M46" s="86">
        <v>6</v>
      </c>
      <c r="N46" s="134">
        <v>10.460759986376685</v>
      </c>
      <c r="R46" s="131">
        <f t="shared" si="0"/>
        <v>0.3049155637582881</v>
      </c>
      <c r="T46" s="136">
        <f t="shared" si="1"/>
        <v>0.003049155637582881</v>
      </c>
    </row>
    <row r="47" spans="1:20" ht="15">
      <c r="A47" s="124" t="s">
        <v>653</v>
      </c>
      <c r="D47" s="86">
        <v>1</v>
      </c>
      <c r="E47" s="121">
        <v>0.2403846153846154</v>
      </c>
      <c r="F47" s="121">
        <v>0.21505376344086022</v>
      </c>
      <c r="I47" s="86" t="s">
        <v>505</v>
      </c>
      <c r="M47" s="86">
        <v>7</v>
      </c>
      <c r="N47" s="134">
        <v>1.923076923076923</v>
      </c>
      <c r="R47" s="131">
        <f t="shared" si="0"/>
        <v>0.056054826314169</v>
      </c>
      <c r="T47" s="136">
        <f t="shared" si="1"/>
        <v>0.00056054826314169</v>
      </c>
    </row>
    <row r="48" spans="1:20" ht="15">
      <c r="A48" s="124" t="s">
        <v>507</v>
      </c>
      <c r="D48" s="86">
        <v>43</v>
      </c>
      <c r="E48" s="121">
        <v>10.336538461538462</v>
      </c>
      <c r="F48" s="121">
        <v>9.24731182795699</v>
      </c>
      <c r="I48" s="86" t="s">
        <v>596</v>
      </c>
      <c r="M48" s="86">
        <v>8</v>
      </c>
      <c r="N48" s="134">
        <v>3.892375808884348</v>
      </c>
      <c r="R48" s="131">
        <f t="shared" si="0"/>
        <v>0.1134569539565723</v>
      </c>
      <c r="T48" s="136">
        <f t="shared" si="1"/>
        <v>0.001134569539565723</v>
      </c>
    </row>
    <row r="49" spans="1:20" ht="15">
      <c r="A49" s="124" t="s">
        <v>508</v>
      </c>
      <c r="D49" s="86">
        <v>26</v>
      </c>
      <c r="E49" s="121">
        <v>6.25</v>
      </c>
      <c r="F49" s="121">
        <v>5.591397849462366</v>
      </c>
      <c r="I49" s="86" t="s">
        <v>266</v>
      </c>
      <c r="M49" s="86">
        <v>9</v>
      </c>
      <c r="N49" s="134">
        <v>4.411764705882352</v>
      </c>
      <c r="R49" s="131">
        <f t="shared" si="0"/>
        <v>0.12859636625015242</v>
      </c>
      <c r="T49" s="136">
        <f t="shared" si="1"/>
        <v>0.0012859636625015241</v>
      </c>
    </row>
    <row r="50" spans="2:21" ht="15">
      <c r="B50" s="122" t="s">
        <v>626</v>
      </c>
      <c r="E50" s="121"/>
      <c r="F50" s="121"/>
      <c r="N50" s="134">
        <v>99.9951345302389</v>
      </c>
      <c r="R50" s="131">
        <f t="shared" si="0"/>
        <v>2.9147091471443427</v>
      </c>
      <c r="T50" s="139">
        <f t="shared" si="1"/>
        <v>0.029147091471443426</v>
      </c>
      <c r="U50" s="86" t="s">
        <v>153</v>
      </c>
    </row>
    <row r="51" spans="1:6" ht="15">
      <c r="A51" s="124" t="s">
        <v>627</v>
      </c>
      <c r="D51" s="86">
        <v>16</v>
      </c>
      <c r="E51" s="121">
        <v>3.8461538461538463</v>
      </c>
      <c r="F51" s="121">
        <v>3.4408602150537635</v>
      </c>
    </row>
    <row r="52" spans="2:6" ht="15">
      <c r="B52" s="122" t="s">
        <v>482</v>
      </c>
      <c r="E52" s="121"/>
      <c r="F52" s="121"/>
    </row>
    <row r="53" spans="1:18" ht="15">
      <c r="A53" s="124" t="s">
        <v>483</v>
      </c>
      <c r="D53" s="86">
        <v>5</v>
      </c>
      <c r="E53" s="121">
        <v>1.2019230769230769</v>
      </c>
      <c r="F53" s="121">
        <v>1.075268817204301</v>
      </c>
      <c r="R53" s="133"/>
    </row>
    <row r="54" spans="1:4" ht="15">
      <c r="A54" s="124" t="s">
        <v>305</v>
      </c>
      <c r="D54" s="86">
        <v>2</v>
      </c>
    </row>
    <row r="55" spans="2:7" ht="15">
      <c r="B55" s="122" t="s">
        <v>417</v>
      </c>
      <c r="D55" s="86">
        <v>416</v>
      </c>
      <c r="E55" s="123">
        <v>100</v>
      </c>
      <c r="F55" s="121">
        <v>89.46236559139786</v>
      </c>
      <c r="G55" s="126">
        <f>SUM(F43:F51)</f>
        <v>88.38709677419355</v>
      </c>
    </row>
    <row r="56" spans="1:6" ht="15">
      <c r="A56" s="124"/>
      <c r="F56" s="120"/>
    </row>
    <row r="57" spans="1:6" ht="15">
      <c r="A57" s="124" t="s">
        <v>337</v>
      </c>
      <c r="D57" s="86">
        <v>49</v>
      </c>
      <c r="F57" s="121">
        <v>10.53763440860215</v>
      </c>
    </row>
    <row r="58" ht="15">
      <c r="A58" s="86" t="s">
        <v>420</v>
      </c>
    </row>
    <row r="60" ht="15">
      <c r="A60" s="86" t="s">
        <v>605</v>
      </c>
    </row>
    <row r="61" ht="15">
      <c r="A61" s="86" t="s">
        <v>312</v>
      </c>
    </row>
    <row r="62" ht="15">
      <c r="A62" s="86" t="s">
        <v>814</v>
      </c>
    </row>
    <row r="63" ht="15">
      <c r="A63" s="86" t="s">
        <v>652</v>
      </c>
    </row>
    <row r="64" ht="15">
      <c r="A64" s="86" t="s">
        <v>152</v>
      </c>
    </row>
    <row r="67" ht="15">
      <c r="B67" s="106" t="s">
        <v>289</v>
      </c>
    </row>
    <row r="68" ht="15">
      <c r="B68" s="106"/>
    </row>
    <row r="69" spans="2:10" ht="15">
      <c r="B69" s="86" t="s">
        <v>731</v>
      </c>
      <c r="E69" s="86" t="s">
        <v>658</v>
      </c>
      <c r="J69" s="86" t="s">
        <v>282</v>
      </c>
    </row>
    <row r="70" spans="6:10" ht="15">
      <c r="F70" s="127" t="s">
        <v>245</v>
      </c>
      <c r="G70" s="94" t="s">
        <v>659</v>
      </c>
      <c r="J70" s="86" t="s">
        <v>287</v>
      </c>
    </row>
    <row r="71" spans="1:13" ht="15">
      <c r="A71" s="88" t="s">
        <v>660</v>
      </c>
      <c r="C71" s="88"/>
      <c r="D71" s="88" t="s">
        <v>661</v>
      </c>
      <c r="E71" s="88" t="s">
        <v>611</v>
      </c>
      <c r="F71" s="88" t="s">
        <v>638</v>
      </c>
      <c r="G71" s="129" t="s">
        <v>205</v>
      </c>
      <c r="J71" s="88" t="s">
        <v>501</v>
      </c>
      <c r="M71" s="88" t="s">
        <v>355</v>
      </c>
    </row>
    <row r="72" spans="1:13" ht="15">
      <c r="A72" s="86" t="s">
        <v>253</v>
      </c>
      <c r="D72" s="86">
        <v>1</v>
      </c>
      <c r="E72" s="86">
        <v>19</v>
      </c>
      <c r="F72" s="126">
        <v>1.7257039055404177</v>
      </c>
      <c r="G72" s="126">
        <f>100*E72/1701.9</f>
        <v>1.1163993184088372</v>
      </c>
      <c r="J72" s="86">
        <f>G72*0.90765/((1-0.065098)*100)</f>
        <v>0.01083856747930565</v>
      </c>
      <c r="M72" s="86" t="s">
        <v>296</v>
      </c>
    </row>
    <row r="73" spans="1:13" ht="15">
      <c r="A73" s="86" t="s">
        <v>752</v>
      </c>
      <c r="D73" s="86">
        <v>3</v>
      </c>
      <c r="E73" s="86">
        <v>88</v>
      </c>
      <c r="F73" s="126">
        <v>7.992733878292461</v>
      </c>
      <c r="G73" s="126">
        <f aca="true" t="shared" si="2" ref="G73:G83">100*E73/1701.9</f>
        <v>5.170691579998825</v>
      </c>
      <c r="J73" s="155">
        <f aca="true" t="shared" si="3" ref="J73:J80">G73*0.90765/((1-0.065098)*100)</f>
        <v>0.050199680956784065</v>
      </c>
      <c r="M73" s="86" t="s">
        <v>151</v>
      </c>
    </row>
    <row r="74" spans="1:13" ht="15">
      <c r="A74" s="86" t="s">
        <v>288</v>
      </c>
      <c r="D74" s="86">
        <v>4</v>
      </c>
      <c r="E74" s="86">
        <v>426</v>
      </c>
      <c r="F74" s="126">
        <v>38.69209809264305</v>
      </c>
      <c r="G74" s="126">
        <f t="shared" si="2"/>
        <v>25.0308478759034</v>
      </c>
      <c r="J74" s="86">
        <f t="shared" si="3"/>
        <v>0.2430120919044319</v>
      </c>
      <c r="M74" s="86" t="s">
        <v>823</v>
      </c>
    </row>
    <row r="75" spans="1:13" ht="15">
      <c r="A75" s="86" t="s">
        <v>614</v>
      </c>
      <c r="D75" s="86">
        <v>5</v>
      </c>
      <c r="E75" s="86">
        <v>449</v>
      </c>
      <c r="F75" s="126">
        <v>40.7811080835604</v>
      </c>
      <c r="G75" s="126">
        <f t="shared" si="2"/>
        <v>26.38227862976673</v>
      </c>
      <c r="J75" s="86">
        <f t="shared" si="3"/>
        <v>0.2561324630635914</v>
      </c>
      <c r="M75" s="86" t="s">
        <v>630</v>
      </c>
    </row>
    <row r="76" spans="1:13" ht="15">
      <c r="A76" s="86" t="s">
        <v>481</v>
      </c>
      <c r="D76" s="86">
        <v>6</v>
      </c>
      <c r="E76" s="86">
        <v>119</v>
      </c>
      <c r="F76" s="126">
        <v>10.80835603996367</v>
      </c>
      <c r="G76" s="126">
        <f t="shared" si="2"/>
        <v>6.992185204771138</v>
      </c>
      <c r="J76" s="86">
        <f t="shared" si="3"/>
        <v>0.06788365947565117</v>
      </c>
      <c r="M76" s="86" t="s">
        <v>781</v>
      </c>
    </row>
    <row r="77" spans="1:13" ht="15">
      <c r="A77" s="86" t="s">
        <v>616</v>
      </c>
      <c r="E77" s="86">
        <v>882</v>
      </c>
      <c r="F77" s="126"/>
      <c r="G77" s="126"/>
      <c r="M77" s="86" t="s">
        <v>410</v>
      </c>
    </row>
    <row r="78" spans="1:10" ht="15">
      <c r="A78" s="86" t="s">
        <v>267</v>
      </c>
      <c r="D78" s="86">
        <v>7</v>
      </c>
      <c r="E78" s="130">
        <f>E84*0.849</f>
        <v>483.84510000000006</v>
      </c>
      <c r="F78" s="126"/>
      <c r="G78" s="126">
        <f t="shared" si="2"/>
        <v>28.429702097655564</v>
      </c>
      <c r="J78" s="86">
        <f t="shared" si="3"/>
        <v>0.27600988241481</v>
      </c>
    </row>
    <row r="79" spans="1:10" ht="15">
      <c r="A79" s="86" t="s">
        <v>596</v>
      </c>
      <c r="D79" s="86">
        <v>8</v>
      </c>
      <c r="E79" s="86">
        <v>31</v>
      </c>
      <c r="F79" s="126"/>
      <c r="G79" s="126">
        <f t="shared" si="2"/>
        <v>1.8214936247723132</v>
      </c>
      <c r="J79" s="86">
        <f t="shared" si="3"/>
        <v>0.017683978518867112</v>
      </c>
    </row>
    <row r="80" spans="1:10" ht="15">
      <c r="A80" s="86" t="s">
        <v>313</v>
      </c>
      <c r="D80" s="86">
        <v>9</v>
      </c>
      <c r="E80" s="132">
        <f>E84*0.151</f>
        <v>86.05490000000002</v>
      </c>
      <c r="G80" s="126">
        <f t="shared" si="2"/>
        <v>5.0564016687231925</v>
      </c>
      <c r="J80" s="86">
        <f t="shared" si="3"/>
        <v>0.04909009687236315</v>
      </c>
    </row>
    <row r="81" spans="7:11" ht="15">
      <c r="G81" s="126"/>
      <c r="J81" s="138">
        <f>SUM(J72:J80)</f>
        <v>0.9708504206858044</v>
      </c>
      <c r="K81" s="86" t="s">
        <v>221</v>
      </c>
    </row>
    <row r="82" spans="4:7" ht="15">
      <c r="D82" s="94" t="s">
        <v>191</v>
      </c>
      <c r="E82" s="86">
        <v>2014</v>
      </c>
      <c r="G82" s="126"/>
    </row>
    <row r="83" spans="4:10" ht="15">
      <c r="D83" s="94" t="s">
        <v>203</v>
      </c>
      <c r="E83" s="128">
        <v>1701.9</v>
      </c>
      <c r="G83" s="126">
        <f t="shared" si="2"/>
        <v>100</v>
      </c>
      <c r="J83" s="137"/>
    </row>
    <row r="84" spans="4:7" ht="15">
      <c r="D84" s="94" t="s">
        <v>378</v>
      </c>
      <c r="E84" s="128">
        <f>E83-SUM(E72:E76)-E79</f>
        <v>569.9000000000001</v>
      </c>
      <c r="G84" s="126"/>
    </row>
    <row r="85" spans="4:7" ht="15">
      <c r="D85" s="94"/>
      <c r="E85" s="128"/>
      <c r="F85" s="126"/>
      <c r="G85" s="126">
        <f>SUM(G72:G80)</f>
        <v>100</v>
      </c>
    </row>
    <row r="86" ht="15">
      <c r="A86" s="86" t="s">
        <v>249</v>
      </c>
    </row>
    <row r="87" ht="15">
      <c r="A87" s="86" t="s">
        <v>275</v>
      </c>
    </row>
    <row r="88" ht="15">
      <c r="A88" s="86" t="s">
        <v>204</v>
      </c>
    </row>
    <row r="89" ht="15">
      <c r="A89" s="86" t="s">
        <v>497</v>
      </c>
    </row>
    <row r="90" ht="15">
      <c r="A90" s="86" t="s">
        <v>577</v>
      </c>
    </row>
    <row r="91" ht="15">
      <c r="A91" s="86" t="s">
        <v>274</v>
      </c>
    </row>
    <row r="92" ht="15">
      <c r="A92" s="86" t="s">
        <v>200</v>
      </c>
    </row>
    <row r="93" ht="15">
      <c r="A93" s="86" t="s">
        <v>368</v>
      </c>
    </row>
    <row r="96" spans="2:18" ht="15">
      <c r="B96" s="106" t="s">
        <v>184</v>
      </c>
      <c r="R96" s="86" t="s">
        <v>635</v>
      </c>
    </row>
    <row r="97" spans="10:22" ht="15">
      <c r="J97" s="86" t="s">
        <v>223</v>
      </c>
      <c r="M97" s="86" t="s">
        <v>564</v>
      </c>
      <c r="O97" s="86" t="s">
        <v>678</v>
      </c>
      <c r="R97" s="86" t="s">
        <v>223</v>
      </c>
      <c r="S97" s="94"/>
      <c r="T97" s="94" t="s">
        <v>609</v>
      </c>
      <c r="U97" s="94"/>
      <c r="V97" s="94" t="s">
        <v>678</v>
      </c>
    </row>
    <row r="98" spans="2:22" ht="15">
      <c r="B98" s="126" t="s">
        <v>436</v>
      </c>
      <c r="C98" s="38" t="s">
        <v>541</v>
      </c>
      <c r="J98" s="86">
        <f>0.0650978633274727*B20/100</f>
        <v>0.0032248434884134193</v>
      </c>
      <c r="M98" s="141">
        <f>(1-0.06509786)*(T42+J72)</f>
        <v>0.011326300357770918</v>
      </c>
      <c r="O98" s="146">
        <v>0.014551143846184337</v>
      </c>
      <c r="R98" s="86">
        <v>0.006994</v>
      </c>
      <c r="T98" s="86">
        <v>0.02973</v>
      </c>
      <c r="V98" s="86">
        <v>0.036724</v>
      </c>
    </row>
    <row r="99" spans="2:22" ht="15">
      <c r="B99" s="126" t="s">
        <v>225</v>
      </c>
      <c r="C99" s="77" t="s">
        <v>206</v>
      </c>
      <c r="J99" s="86">
        <f aca="true" t="shared" si="4" ref="J99:J106">0.0650978633274727*B21/100</f>
        <v>0.016959745073156025</v>
      </c>
      <c r="M99" s="141"/>
      <c r="O99" s="146">
        <v>0.016959745073156025</v>
      </c>
      <c r="R99" s="86">
        <v>0.02193</v>
      </c>
      <c r="T99" s="86">
        <v>0</v>
      </c>
      <c r="V99" s="86">
        <v>0.02193</v>
      </c>
    </row>
    <row r="100" spans="2:22" ht="15">
      <c r="B100" s="126" t="s">
        <v>329</v>
      </c>
      <c r="C100" s="77" t="s">
        <v>220</v>
      </c>
      <c r="M100" s="141">
        <f>(1-0.06509786)*(T43+J73)</f>
        <v>0.05402529724665921</v>
      </c>
      <c r="O100" s="146">
        <v>0.05402529724665921</v>
      </c>
      <c r="R100" s="86">
        <v>0</v>
      </c>
      <c r="T100" s="86">
        <v>0.034629</v>
      </c>
      <c r="V100" s="86">
        <v>0.034629</v>
      </c>
    </row>
    <row r="101" spans="2:22" ht="15">
      <c r="B101" s="126" t="s">
        <v>421</v>
      </c>
      <c r="C101" s="77" t="s">
        <v>720</v>
      </c>
      <c r="J101" s="86">
        <f t="shared" si="4"/>
        <v>0.019539619863886762</v>
      </c>
      <c r="M101" s="141">
        <f>(1-0.06509786)*(T44+J74)</f>
        <v>0.24045141839881518</v>
      </c>
      <c r="O101" s="146">
        <v>0.2599910382627019</v>
      </c>
      <c r="R101" s="86">
        <v>0.1265165</v>
      </c>
      <c r="T101" s="86">
        <v>0.123135</v>
      </c>
      <c r="V101" s="86">
        <v>0.13883</v>
      </c>
    </row>
    <row r="102" spans="2:22" ht="15">
      <c r="B102" s="126" t="s">
        <v>422</v>
      </c>
      <c r="C102" s="77" t="s">
        <v>512</v>
      </c>
      <c r="J102" s="86">
        <f t="shared" si="4"/>
        <v>0.0004690681437692245</v>
      </c>
      <c r="M102" s="141">
        <f>(1-0.06509786)*(T45+J75)</f>
        <v>0.23952508230978</v>
      </c>
      <c r="O102" s="146">
        <v>0.23999415045354924</v>
      </c>
      <c r="R102" s="86">
        <v>0</v>
      </c>
      <c r="T102" s="86">
        <v>0.661196</v>
      </c>
      <c r="V102" s="86">
        <v>0.661196</v>
      </c>
    </row>
    <row r="103" spans="2:22" ht="15">
      <c r="B103" s="126" t="s">
        <v>330</v>
      </c>
      <c r="C103" s="77" t="s">
        <v>513</v>
      </c>
      <c r="J103" s="86">
        <f t="shared" si="4"/>
        <v>0.008340617931396524</v>
      </c>
      <c r="M103" s="141">
        <f>(1-0.06509786)*(T46+J76)</f>
        <v>0.06631524064558686</v>
      </c>
      <c r="O103" s="146">
        <v>0.07465585857698338</v>
      </c>
      <c r="R103" s="86">
        <v>0.014954</v>
      </c>
      <c r="T103" s="86">
        <v>0.005237</v>
      </c>
      <c r="V103" s="86">
        <v>0.020191</v>
      </c>
    </row>
    <row r="104" spans="2:22" ht="15">
      <c r="B104" s="126" t="s">
        <v>257</v>
      </c>
      <c r="C104" s="77" t="s">
        <v>115</v>
      </c>
      <c r="J104" s="86">
        <f t="shared" si="4"/>
        <v>0.0074648383902203705</v>
      </c>
      <c r="M104" s="141">
        <f>(1-0.06509786)*(T47+J78)</f>
        <v>0.2585662875015387</v>
      </c>
      <c r="O104" s="146">
        <v>0.2660311258917591</v>
      </c>
      <c r="R104" s="86">
        <v>0.001407000000000002</v>
      </c>
      <c r="T104" s="86">
        <v>0.029008</v>
      </c>
      <c r="V104" s="86">
        <v>0.030415</v>
      </c>
    </row>
    <row r="105" spans="2:22" ht="15">
      <c r="B105" s="126" t="s">
        <v>716</v>
      </c>
      <c r="C105" s="77" t="s">
        <v>440</v>
      </c>
      <c r="J105" s="140">
        <f t="shared" si="4"/>
        <v>0.00219875692391824</v>
      </c>
      <c r="M105" s="141">
        <f>(1-0.06509786)*(T48+J79)</f>
        <v>0.017593500851521705</v>
      </c>
      <c r="O105" s="146">
        <v>0.019792257775439945</v>
      </c>
      <c r="R105" s="86">
        <v>0.006277999999999999</v>
      </c>
      <c r="T105" s="86">
        <v>0.049783</v>
      </c>
      <c r="V105" s="86">
        <v>0.056061</v>
      </c>
    </row>
    <row r="106" spans="2:22" ht="15">
      <c r="B106" s="86" t="s">
        <v>717</v>
      </c>
      <c r="C106" s="77" t="s">
        <v>581</v>
      </c>
      <c r="J106" s="140">
        <f t="shared" si="4"/>
        <v>0.006900373512712106</v>
      </c>
      <c r="M106" s="141">
        <f>(1-0.06509786)*(T49+J80)</f>
        <v>0.04709668679881453</v>
      </c>
      <c r="N106" s="141"/>
      <c r="O106" s="146">
        <v>0.05399706031152663</v>
      </c>
      <c r="R106" s="86">
        <v>0</v>
      </c>
      <c r="T106" s="86">
        <v>0</v>
      </c>
      <c r="V106" s="86">
        <v>0</v>
      </c>
    </row>
    <row r="107" spans="3:22" ht="15">
      <c r="C107" s="135"/>
      <c r="H107" s="86" t="s">
        <v>219</v>
      </c>
      <c r="J107" s="140">
        <f>SUM(J98:J106)</f>
        <v>0.06509786332747268</v>
      </c>
      <c r="M107" s="140">
        <f>SUM(M98:M106)</f>
        <v>0.9348998141104871</v>
      </c>
      <c r="N107" s="141"/>
      <c r="O107" s="146">
        <v>0.9999976774379598</v>
      </c>
      <c r="R107" s="86">
        <v>0.1780795</v>
      </c>
      <c r="T107" s="86">
        <v>0.8218965000000001</v>
      </c>
      <c r="V107" s="86">
        <v>0.999976</v>
      </c>
    </row>
    <row r="109" spans="1:20" ht="15">
      <c r="A109" s="86" t="s">
        <v>224</v>
      </c>
      <c r="T109" s="86">
        <f>SUM(T98:T106)</f>
        <v>0.932718</v>
      </c>
    </row>
    <row r="110" ht="15">
      <c r="A110" s="86" t="s">
        <v>434</v>
      </c>
    </row>
    <row r="112" spans="5:15" ht="15">
      <c r="E112" s="86" t="s">
        <v>863</v>
      </c>
      <c r="J112" s="331">
        <f>9385.39382456114-986.63</f>
        <v>8398.763824561142</v>
      </c>
      <c r="K112" s="331"/>
      <c r="L112" s="331"/>
      <c r="M112" s="331">
        <f>122891.832704407-6316.6</f>
        <v>116575.232704407</v>
      </c>
      <c r="N112" s="331"/>
      <c r="O112" s="331">
        <f>J112+M112</f>
        <v>124973.99652896814</v>
      </c>
    </row>
    <row r="113" spans="5:14" ht="15">
      <c r="E113" s="86" t="s">
        <v>864</v>
      </c>
      <c r="N113" s="86" t="s">
        <v>868</v>
      </c>
    </row>
    <row r="114" ht="15">
      <c r="N114" s="86" t="s">
        <v>869</v>
      </c>
    </row>
    <row r="115" ht="15">
      <c r="O115" s="86">
        <v>33199.6811195244</v>
      </c>
    </row>
    <row r="117" spans="14:15" ht="15">
      <c r="N117" s="94" t="s">
        <v>870</v>
      </c>
      <c r="O117" s="331">
        <f>O112-O115</f>
        <v>91774.31540944375</v>
      </c>
    </row>
    <row r="118" ht="15">
      <c r="N118" s="94" t="s">
        <v>871</v>
      </c>
    </row>
    <row r="119" ht="15">
      <c r="N119" s="86" t="s">
        <v>872</v>
      </c>
    </row>
    <row r="120" ht="15">
      <c r="N120" s="86" t="s">
        <v>873</v>
      </c>
    </row>
    <row r="121" ht="15">
      <c r="N121" s="86" t="s">
        <v>874</v>
      </c>
    </row>
  </sheetData>
  <printOptions/>
  <pageMargins left="0.75" right="0.75" top="1" bottom="1" header="0.5" footer="0.5"/>
  <pageSetup orientation="portrait" paperSize="9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A10">
      <selection activeCell="H50" sqref="H50"/>
    </sheetView>
  </sheetViews>
  <sheetFormatPr defaultColWidth="11.421875" defaultRowHeight="12.75"/>
  <cols>
    <col min="1" max="1" width="7.421875" style="0" customWidth="1"/>
    <col min="2" max="2" width="15.28125" style="0" customWidth="1"/>
    <col min="3" max="3" width="8.421875" style="0" customWidth="1"/>
    <col min="4" max="4" width="8.8515625" style="0" customWidth="1"/>
  </cols>
  <sheetData>
    <row r="3" ht="15">
      <c r="B3" s="86" t="s">
        <v>711</v>
      </c>
    </row>
    <row r="4" ht="15">
      <c r="B4" s="86" t="s">
        <v>725</v>
      </c>
    </row>
    <row r="5" ht="15">
      <c r="B5" s="86" t="s">
        <v>560</v>
      </c>
    </row>
    <row r="10" spans="1:6" ht="15">
      <c r="A10" s="86"/>
      <c r="B10" s="86"/>
      <c r="C10" s="94" t="s">
        <v>401</v>
      </c>
      <c r="D10" s="94" t="s">
        <v>402</v>
      </c>
      <c r="E10" s="86" t="s">
        <v>645</v>
      </c>
      <c r="F10" s="86" t="s">
        <v>673</v>
      </c>
    </row>
    <row r="11" spans="1:6" ht="15">
      <c r="A11" s="86">
        <v>1</v>
      </c>
      <c r="B11" s="86" t="s">
        <v>674</v>
      </c>
      <c r="C11" s="152">
        <v>633.3966141447876</v>
      </c>
      <c r="D11" s="152">
        <v>558.9935308609632</v>
      </c>
      <c r="E11" s="153">
        <v>0.014551143846184337</v>
      </c>
      <c r="F11" s="153">
        <v>0.036724</v>
      </c>
    </row>
    <row r="12" spans="1:6" ht="15">
      <c r="A12" s="86">
        <v>2</v>
      </c>
      <c r="B12" s="86" t="s">
        <v>741</v>
      </c>
      <c r="C12" s="152">
        <v>871.9618376652983</v>
      </c>
      <c r="D12" s="152">
        <v>990.638513451892</v>
      </c>
      <c r="E12" s="153">
        <v>0.016959745073156025</v>
      </c>
      <c r="F12" s="153">
        <v>0.02193</v>
      </c>
    </row>
    <row r="13" spans="1:6" ht="15">
      <c r="A13" s="86">
        <v>3</v>
      </c>
      <c r="B13" s="86" t="s">
        <v>737</v>
      </c>
      <c r="C13" s="152">
        <v>346.49012966011156</v>
      </c>
      <c r="D13" s="152">
        <v>408.683707297352</v>
      </c>
      <c r="E13" s="153">
        <v>0.05402529724665921</v>
      </c>
      <c r="F13" s="153">
        <v>0.034629</v>
      </c>
    </row>
    <row r="14" spans="1:6" ht="15">
      <c r="A14" s="86">
        <v>4</v>
      </c>
      <c r="B14" s="86" t="s">
        <v>773</v>
      </c>
      <c r="C14" s="152">
        <v>171.37825209323785</v>
      </c>
      <c r="D14" s="152">
        <v>140.28748221424456</v>
      </c>
      <c r="E14" s="153">
        <v>0.2599910382627019</v>
      </c>
      <c r="F14" s="153">
        <v>0.13882999999999998</v>
      </c>
    </row>
    <row r="15" spans="1:6" ht="15">
      <c r="A15" s="86">
        <v>5</v>
      </c>
      <c r="B15" s="86" t="s">
        <v>878</v>
      </c>
      <c r="C15" s="152">
        <v>255.8915876684074</v>
      </c>
      <c r="D15" s="152">
        <v>292.1963203044184</v>
      </c>
      <c r="E15" s="153">
        <v>0.23999415045354924</v>
      </c>
      <c r="F15" s="153">
        <v>0.6611960000000002</v>
      </c>
    </row>
    <row r="16" spans="1:6" ht="15">
      <c r="A16" s="86">
        <v>6</v>
      </c>
      <c r="B16" s="86" t="s">
        <v>879</v>
      </c>
      <c r="C16" s="152">
        <v>110.72475221801938</v>
      </c>
      <c r="D16" s="152">
        <v>185.31431243153872</v>
      </c>
      <c r="E16" s="153">
        <v>0.07465585857698338</v>
      </c>
      <c r="F16" s="153">
        <v>0.020191</v>
      </c>
    </row>
    <row r="17" spans="1:6" ht="15">
      <c r="A17" s="86">
        <v>7</v>
      </c>
      <c r="B17" s="86" t="s">
        <v>736</v>
      </c>
      <c r="C17" s="152">
        <v>21.032043513252596</v>
      </c>
      <c r="D17" s="152">
        <v>60.7450460833599</v>
      </c>
      <c r="E17" s="153">
        <v>0.2660311258917591</v>
      </c>
      <c r="F17" s="153">
        <v>0.030415</v>
      </c>
    </row>
    <row r="18" spans="1:6" ht="15">
      <c r="A18" s="86">
        <v>8</v>
      </c>
      <c r="B18" s="86" t="s">
        <v>734</v>
      </c>
      <c r="C18" s="152">
        <v>140.88340436219042</v>
      </c>
      <c r="D18" s="152">
        <v>232.69696524796794</v>
      </c>
      <c r="E18" s="153">
        <v>0.019792257775439945</v>
      </c>
      <c r="F18" s="153">
        <v>0.056061</v>
      </c>
    </row>
    <row r="19" spans="1:6" ht="15">
      <c r="A19" s="94" t="s">
        <v>603</v>
      </c>
      <c r="B19" s="124" t="s">
        <v>679</v>
      </c>
      <c r="C19" s="152">
        <v>0</v>
      </c>
      <c r="D19" s="152">
        <v>0</v>
      </c>
      <c r="E19" s="153">
        <v>0.006900373512712106</v>
      </c>
      <c r="F19" s="153">
        <v>0</v>
      </c>
    </row>
    <row r="20" spans="1:6" ht="15">
      <c r="A20" s="94" t="s">
        <v>604</v>
      </c>
      <c r="B20" s="124" t="s">
        <v>636</v>
      </c>
      <c r="C20" s="152">
        <v>0</v>
      </c>
      <c r="D20" s="152">
        <v>0</v>
      </c>
      <c r="E20" s="153">
        <v>0.04709668679881453</v>
      </c>
      <c r="F20" s="153">
        <v>0</v>
      </c>
    </row>
    <row r="21" spans="1:6" ht="15">
      <c r="A21" s="94"/>
      <c r="B21" s="94"/>
      <c r="C21" s="152"/>
      <c r="D21" s="152"/>
      <c r="E21" s="86"/>
      <c r="F21" s="86"/>
    </row>
    <row r="22" spans="1:6" ht="15">
      <c r="A22" s="94" t="s">
        <v>637</v>
      </c>
      <c r="B22" s="94"/>
      <c r="C22" s="152">
        <v>165.34325217402244</v>
      </c>
      <c r="D22" s="152">
        <v>188.2135969271319</v>
      </c>
      <c r="E22" s="86">
        <v>0.9999976774379599</v>
      </c>
      <c r="F22" s="86">
        <v>0.9999760000000002</v>
      </c>
    </row>
    <row r="25" ht="12">
      <c r="A25" t="s">
        <v>726</v>
      </c>
    </row>
    <row r="26" ht="12">
      <c r="A26" t="s">
        <v>727</v>
      </c>
    </row>
    <row r="27" ht="12">
      <c r="A27" t="s">
        <v>833</v>
      </c>
    </row>
    <row r="30" ht="15">
      <c r="O30" s="86" t="s">
        <v>816</v>
      </c>
    </row>
    <row r="31" ht="15">
      <c r="O31" s="86" t="s">
        <v>634</v>
      </c>
    </row>
    <row r="34" ht="16.5">
      <c r="I34" s="87" t="s">
        <v>580</v>
      </c>
    </row>
    <row r="35" ht="16.5">
      <c r="I35" s="87" t="s">
        <v>113</v>
      </c>
    </row>
    <row r="36" ht="16.5">
      <c r="I36" s="87" t="s">
        <v>815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246"/>
  <sheetViews>
    <sheetView zoomScale="125" zoomScaleNormal="125" workbookViewId="0" topLeftCell="A1">
      <pane xSplit="9720" ySplit="6060" topLeftCell="CG227" activePane="topRight" state="split"/>
      <selection pane="topLeft" activeCell="B13" sqref="B13:B232"/>
      <selection pane="topRight" activeCell="CH13" sqref="CH13"/>
      <selection pane="bottomLeft" activeCell="F109" sqref="F109:G204"/>
      <selection pane="bottomRight" activeCell="CJ238" sqref="CJ238"/>
    </sheetView>
  </sheetViews>
  <sheetFormatPr defaultColWidth="11.421875" defaultRowHeight="12.75"/>
  <cols>
    <col min="1" max="1" width="15.8515625" style="86" customWidth="1"/>
    <col min="2" max="2" width="11.8515625" style="86" customWidth="1"/>
    <col min="3" max="3" width="9.00390625" style="86" customWidth="1"/>
    <col min="4" max="27" width="10.8515625" style="86" customWidth="1"/>
    <col min="28" max="28" width="11.28125" style="86" customWidth="1"/>
    <col min="29" max="32" width="10.8515625" style="86" customWidth="1"/>
    <col min="33" max="33" width="8.00390625" style="86" customWidth="1"/>
    <col min="34" max="39" width="10.8515625" style="86" customWidth="1"/>
    <col min="40" max="40" width="10.8515625" style="164" customWidth="1"/>
    <col min="41" max="62" width="10.8515625" style="86" customWidth="1"/>
    <col min="63" max="63" width="8.00390625" style="86" customWidth="1"/>
    <col min="64" max="72" width="10.8515625" style="86" customWidth="1"/>
    <col min="73" max="73" width="16.7109375" style="86" customWidth="1"/>
    <col min="74" max="74" width="4.8515625" style="86" customWidth="1"/>
    <col min="75" max="83" width="10.8515625" style="86" customWidth="1"/>
    <col min="84" max="84" width="17.8515625" style="86" customWidth="1"/>
    <col min="85" max="85" width="10.140625" style="86" customWidth="1"/>
    <col min="86" max="88" width="13.421875" style="86" customWidth="1"/>
    <col min="89" max="89" width="10.8515625" style="86" customWidth="1"/>
    <col min="90" max="90" width="9.00390625" style="86" customWidth="1"/>
    <col min="91" max="91" width="9.28125" style="86" customWidth="1"/>
    <col min="92" max="93" width="10.8515625" style="86" customWidth="1"/>
    <col min="94" max="94" width="11.8515625" style="86" customWidth="1"/>
    <col min="95" max="16384" width="10.8515625" style="86" customWidth="1"/>
  </cols>
  <sheetData>
    <row r="1" ht="18">
      <c r="B1" s="227" t="s">
        <v>861</v>
      </c>
    </row>
    <row r="2" ht="15">
      <c r="B2" s="222" t="s">
        <v>91</v>
      </c>
    </row>
    <row r="3" ht="15">
      <c r="B3" s="222"/>
    </row>
    <row r="4" spans="2:3" ht="16.5">
      <c r="B4" s="228" t="s">
        <v>516</v>
      </c>
      <c r="C4" s="229"/>
    </row>
    <row r="5" spans="1:41" ht="16.5">
      <c r="A5" s="229" t="s">
        <v>693</v>
      </c>
      <c r="B5" s="230" t="s">
        <v>175</v>
      </c>
      <c r="C5" s="229" t="s">
        <v>862</v>
      </c>
      <c r="AO5" s="86">
        <f>AO127/G127</f>
        <v>83.99999999999999</v>
      </c>
    </row>
    <row r="6" spans="2:35" ht="16.5">
      <c r="B6" s="161" t="s">
        <v>174</v>
      </c>
      <c r="C6" s="231" t="s">
        <v>860</v>
      </c>
      <c r="AI6" s="252" t="s">
        <v>32</v>
      </c>
    </row>
    <row r="7" ht="15">
      <c r="A7" s="161"/>
    </row>
    <row r="8" spans="1:63" ht="18">
      <c r="A8" s="229" t="s">
        <v>628</v>
      </c>
      <c r="B8" s="229"/>
      <c r="F8" s="189"/>
      <c r="G8" s="189"/>
      <c r="H8" s="189"/>
      <c r="I8" s="189"/>
      <c r="J8" s="189"/>
      <c r="K8" s="189"/>
      <c r="AI8" s="227" t="s">
        <v>90</v>
      </c>
      <c r="BK8" s="108" t="s">
        <v>99</v>
      </c>
    </row>
    <row r="9" spans="1:75" ht="16.5">
      <c r="A9" s="229"/>
      <c r="B9" s="229"/>
      <c r="AI9" s="222" t="s">
        <v>91</v>
      </c>
      <c r="BK9" s="108">
        <v>0.73</v>
      </c>
      <c r="BW9" s="86" t="s">
        <v>105</v>
      </c>
    </row>
    <row r="10" spans="2:91" ht="16.5">
      <c r="B10" s="232" t="s">
        <v>517</v>
      </c>
      <c r="C10" s="232" t="s">
        <v>192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233" t="s">
        <v>284</v>
      </c>
      <c r="U10" s="232" t="s">
        <v>107</v>
      </c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I10" s="234"/>
      <c r="AJ10" s="234" t="s">
        <v>509</v>
      </c>
      <c r="AK10" s="135"/>
      <c r="AL10" s="135"/>
      <c r="AM10" s="135"/>
      <c r="AN10" s="235"/>
      <c r="AO10" s="135"/>
      <c r="AP10" s="135"/>
      <c r="AQ10" s="135"/>
      <c r="AR10" s="135"/>
      <c r="AS10" s="135"/>
      <c r="AT10" s="263" t="s">
        <v>106</v>
      </c>
      <c r="AU10" s="263" t="s">
        <v>106</v>
      </c>
      <c r="AV10" s="263" t="s">
        <v>106</v>
      </c>
      <c r="AW10" s="135"/>
      <c r="AX10" s="263" t="s">
        <v>106</v>
      </c>
      <c r="AY10" s="263" t="s">
        <v>106</v>
      </c>
      <c r="BA10" s="263" t="s">
        <v>106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08" t="s">
        <v>100</v>
      </c>
      <c r="BW10" s="86">
        <v>0.06</v>
      </c>
      <c r="BX10" s="86">
        <v>0.10999999999999999</v>
      </c>
      <c r="BY10" s="86">
        <v>0.16</v>
      </c>
      <c r="BZ10" s="86">
        <v>0.06</v>
      </c>
      <c r="CA10" s="86">
        <v>0.06</v>
      </c>
      <c r="CB10" s="86">
        <v>0.06</v>
      </c>
      <c r="CC10" s="86">
        <v>0.16000000000000006</v>
      </c>
      <c r="CD10" s="86">
        <v>0.06</v>
      </c>
      <c r="CE10" s="86">
        <v>0.06</v>
      </c>
      <c r="CH10" s="86" t="s">
        <v>92</v>
      </c>
      <c r="CM10" s="106" t="s">
        <v>18</v>
      </c>
    </row>
    <row r="11" spans="2:95" ht="16.5">
      <c r="B11" s="87"/>
      <c r="C11" s="87"/>
      <c r="F11" s="105" t="s">
        <v>108</v>
      </c>
      <c r="G11" s="164" t="s">
        <v>109</v>
      </c>
      <c r="H11" s="290" t="s">
        <v>42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236"/>
      <c r="AJ11" s="87"/>
      <c r="AK11" s="87"/>
      <c r="AN11" s="164" t="s">
        <v>109</v>
      </c>
      <c r="AO11" s="237" t="s">
        <v>48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9"/>
      <c r="BK11" s="108" t="s">
        <v>101</v>
      </c>
      <c r="BL11" s="157" t="s">
        <v>104</v>
      </c>
      <c r="BM11" s="159"/>
      <c r="BN11" s="159"/>
      <c r="BO11" s="159"/>
      <c r="BP11" s="159"/>
      <c r="BQ11" s="159"/>
      <c r="BR11" s="159"/>
      <c r="BS11" s="159"/>
      <c r="BT11" s="159"/>
      <c r="BU11" s="160"/>
      <c r="BW11" s="249" t="s">
        <v>137</v>
      </c>
      <c r="BX11" s="162"/>
      <c r="BY11" s="162"/>
      <c r="BZ11" s="162"/>
      <c r="CA11" s="162"/>
      <c r="CB11" s="162"/>
      <c r="CC11" s="162"/>
      <c r="CD11" s="162"/>
      <c r="CE11" s="162"/>
      <c r="CF11" s="163"/>
      <c r="CH11" s="94" t="s">
        <v>43</v>
      </c>
      <c r="CI11" s="94" t="s">
        <v>45</v>
      </c>
      <c r="CJ11" s="94" t="s">
        <v>46</v>
      </c>
      <c r="CK11" s="94" t="s">
        <v>46</v>
      </c>
      <c r="CM11" s="94" t="s">
        <v>16</v>
      </c>
      <c r="CN11" s="94" t="s">
        <v>17</v>
      </c>
      <c r="CO11" s="94" t="s">
        <v>46</v>
      </c>
      <c r="CP11" s="94" t="s">
        <v>46</v>
      </c>
      <c r="CQ11" s="86" t="s">
        <v>34</v>
      </c>
    </row>
    <row r="12" spans="1:95" ht="15">
      <c r="A12" s="36" t="s">
        <v>772</v>
      </c>
      <c r="B12" s="36" t="s">
        <v>771</v>
      </c>
      <c r="C12" s="36" t="s">
        <v>465</v>
      </c>
      <c r="D12" s="38"/>
      <c r="E12" s="36" t="s">
        <v>467</v>
      </c>
      <c r="F12" s="36" t="s">
        <v>379</v>
      </c>
      <c r="G12" s="143" t="s">
        <v>379</v>
      </c>
      <c r="H12" s="36" t="s">
        <v>484</v>
      </c>
      <c r="I12" s="36" t="s">
        <v>595</v>
      </c>
      <c r="J12" s="36" t="s">
        <v>365</v>
      </c>
      <c r="K12" s="36" t="s">
        <v>195</v>
      </c>
      <c r="L12" s="36" t="s">
        <v>196</v>
      </c>
      <c r="M12" s="36" t="s">
        <v>757</v>
      </c>
      <c r="N12" s="36" t="s">
        <v>477</v>
      </c>
      <c r="O12" s="36" t="s">
        <v>493</v>
      </c>
      <c r="P12" s="36" t="s">
        <v>494</v>
      </c>
      <c r="Q12" s="36" t="s">
        <v>392</v>
      </c>
      <c r="R12" s="36" t="s">
        <v>371</v>
      </c>
      <c r="S12" s="36" t="s">
        <v>676</v>
      </c>
      <c r="T12" s="36" t="s">
        <v>531</v>
      </c>
      <c r="U12" s="36" t="s">
        <v>393</v>
      </c>
      <c r="V12" s="36" t="s">
        <v>553</v>
      </c>
      <c r="W12" s="36" t="s">
        <v>399</v>
      </c>
      <c r="X12" s="36" t="s">
        <v>400</v>
      </c>
      <c r="Y12" s="36" t="s">
        <v>298</v>
      </c>
      <c r="Z12" s="36" t="s">
        <v>259</v>
      </c>
      <c r="AA12" s="36" t="s">
        <v>452</v>
      </c>
      <c r="AB12" s="36" t="s">
        <v>401</v>
      </c>
      <c r="AC12" s="36" t="s">
        <v>402</v>
      </c>
      <c r="AD12" s="36" t="s">
        <v>286</v>
      </c>
      <c r="AE12" s="36" t="s">
        <v>562</v>
      </c>
      <c r="AF12" s="36" t="s">
        <v>562</v>
      </c>
      <c r="AI12" s="36" t="s">
        <v>772</v>
      </c>
      <c r="AJ12" s="36" t="s">
        <v>771</v>
      </c>
      <c r="AK12" s="36" t="s">
        <v>465</v>
      </c>
      <c r="AL12" s="38"/>
      <c r="AM12" s="36" t="s">
        <v>467</v>
      </c>
      <c r="AN12" s="143" t="s">
        <v>379</v>
      </c>
      <c r="AO12" s="36" t="s">
        <v>484</v>
      </c>
      <c r="AP12" s="36" t="s">
        <v>595</v>
      </c>
      <c r="AQ12" s="36" t="s">
        <v>195</v>
      </c>
      <c r="AR12" s="36" t="s">
        <v>196</v>
      </c>
      <c r="AS12" s="36" t="s">
        <v>757</v>
      </c>
      <c r="AT12" s="36" t="s">
        <v>477</v>
      </c>
      <c r="AU12" s="36" t="s">
        <v>493</v>
      </c>
      <c r="AV12" s="36" t="s">
        <v>494</v>
      </c>
      <c r="AW12" s="36" t="s">
        <v>392</v>
      </c>
      <c r="AX12" s="36" t="s">
        <v>531</v>
      </c>
      <c r="AY12" s="36" t="s">
        <v>393</v>
      </c>
      <c r="AZ12" s="38" t="s">
        <v>553</v>
      </c>
      <c r="BA12" s="36" t="s">
        <v>399</v>
      </c>
      <c r="BB12" s="36" t="s">
        <v>400</v>
      </c>
      <c r="BC12" s="36" t="s">
        <v>298</v>
      </c>
      <c r="BD12" s="36" t="s">
        <v>259</v>
      </c>
      <c r="BE12" s="36" t="s">
        <v>452</v>
      </c>
      <c r="BF12" s="36" t="s">
        <v>401</v>
      </c>
      <c r="BG12" s="36" t="s">
        <v>402</v>
      </c>
      <c r="BH12" s="36" t="s">
        <v>286</v>
      </c>
      <c r="BI12" s="36" t="s">
        <v>562</v>
      </c>
      <c r="BJ12" s="36" t="s">
        <v>562</v>
      </c>
      <c r="BL12" s="36" t="s">
        <v>484</v>
      </c>
      <c r="BM12" s="36" t="s">
        <v>595</v>
      </c>
      <c r="BN12" s="36" t="s">
        <v>195</v>
      </c>
      <c r="BO12" s="36" t="s">
        <v>196</v>
      </c>
      <c r="BP12" s="36" t="s">
        <v>757</v>
      </c>
      <c r="BQ12" s="36" t="s">
        <v>392</v>
      </c>
      <c r="BR12" s="38" t="s">
        <v>553</v>
      </c>
      <c r="BS12" s="36" t="s">
        <v>400</v>
      </c>
      <c r="BT12" s="36" t="s">
        <v>298</v>
      </c>
      <c r="BU12" s="106" t="s">
        <v>59</v>
      </c>
      <c r="BW12" s="36" t="s">
        <v>484</v>
      </c>
      <c r="BX12" s="36" t="s">
        <v>595</v>
      </c>
      <c r="BY12" s="36" t="s">
        <v>195</v>
      </c>
      <c r="BZ12" s="36" t="s">
        <v>196</v>
      </c>
      <c r="CA12" s="36" t="s">
        <v>757</v>
      </c>
      <c r="CB12" s="36" t="s">
        <v>392</v>
      </c>
      <c r="CC12" s="38" t="s">
        <v>553</v>
      </c>
      <c r="CD12" s="36" t="s">
        <v>400</v>
      </c>
      <c r="CE12" s="36" t="s">
        <v>298</v>
      </c>
      <c r="CF12" s="106" t="s">
        <v>93</v>
      </c>
      <c r="CH12" s="94" t="s">
        <v>44</v>
      </c>
      <c r="CI12" s="94" t="s">
        <v>94</v>
      </c>
      <c r="CJ12" s="94" t="s">
        <v>94</v>
      </c>
      <c r="CK12" s="94" t="s">
        <v>95</v>
      </c>
      <c r="CM12" s="94" t="s">
        <v>96</v>
      </c>
      <c r="CN12" s="94" t="s">
        <v>94</v>
      </c>
      <c r="CO12" s="94" t="s">
        <v>94</v>
      </c>
      <c r="CP12" s="94" t="s">
        <v>95</v>
      </c>
      <c r="CQ12" s="86" t="s">
        <v>35</v>
      </c>
    </row>
    <row r="13" spans="1:89" ht="15">
      <c r="A13" s="240">
        <v>13059</v>
      </c>
      <c r="B13" s="253">
        <v>1</v>
      </c>
      <c r="C13" s="240">
        <v>0</v>
      </c>
      <c r="D13" s="240" t="s">
        <v>431</v>
      </c>
      <c r="E13" s="240">
        <v>2</v>
      </c>
      <c r="F13" s="240">
        <v>0.000716</v>
      </c>
      <c r="G13" s="254">
        <v>0.0003301383954395207</v>
      </c>
      <c r="H13" s="241">
        <v>0.5279067999999999</v>
      </c>
      <c r="I13" s="241">
        <v>0</v>
      </c>
      <c r="J13" s="241">
        <v>0</v>
      </c>
      <c r="K13" s="241">
        <v>0.07109879999999999</v>
      </c>
      <c r="L13" s="241">
        <v>0</v>
      </c>
      <c r="M13" s="241">
        <v>0</v>
      </c>
      <c r="N13" s="241">
        <v>0.2343468</v>
      </c>
      <c r="O13" s="241">
        <v>0</v>
      </c>
      <c r="P13" s="241">
        <v>2.404328</v>
      </c>
      <c r="Q13" s="241">
        <v>5.1373</v>
      </c>
      <c r="R13" s="241">
        <v>0.000716</v>
      </c>
      <c r="S13" s="241">
        <v>0</v>
      </c>
      <c r="T13" s="241">
        <v>0.19281879999999998</v>
      </c>
      <c r="U13" s="241">
        <v>0.1280208</v>
      </c>
      <c r="V13" s="241">
        <v>0.052482799999999996</v>
      </c>
      <c r="W13" s="241">
        <v>0.0185444</v>
      </c>
      <c r="X13" s="241">
        <v>0</v>
      </c>
      <c r="Y13" s="241">
        <v>0</v>
      </c>
      <c r="Z13" s="241">
        <v>0</v>
      </c>
      <c r="AA13" s="241">
        <v>0.8334955999999999</v>
      </c>
      <c r="AB13" s="241">
        <v>5.4428171999999995</v>
      </c>
      <c r="AC13" s="241">
        <v>3.5663959999999997</v>
      </c>
      <c r="AD13" s="241">
        <v>5.970724</v>
      </c>
      <c r="AE13" s="241">
        <v>0.3054456</v>
      </c>
      <c r="AF13" s="241">
        <v>0.3055888</v>
      </c>
      <c r="AI13" s="240">
        <v>13059</v>
      </c>
      <c r="AJ13" s="240">
        <v>1</v>
      </c>
      <c r="AK13" s="240">
        <v>0</v>
      </c>
      <c r="AL13" s="240" t="s">
        <v>431</v>
      </c>
      <c r="AM13" s="240">
        <v>2</v>
      </c>
      <c r="AN13" s="242">
        <v>0.0003301383954395207</v>
      </c>
      <c r="AO13" s="86">
        <f aca="true" t="shared" si="0" ref="AO13:AO44">H13*$AN13/$F13</f>
        <v>0.24341103895755858</v>
      </c>
      <c r="AP13" s="86">
        <f aca="true" t="shared" si="1" ref="AP13:AP44">I13*$AN13/$F13</f>
        <v>0</v>
      </c>
      <c r="AQ13" s="86">
        <f aca="true" t="shared" si="2" ref="AQ13:AQ44">K13*$AN13/$F13</f>
        <v>0.0327827426671444</v>
      </c>
      <c r="AR13" s="86">
        <f aca="true" t="shared" si="3" ref="AR13:AR44">L13*$AN13/$F13</f>
        <v>0</v>
      </c>
      <c r="AS13" s="86">
        <f aca="true" t="shared" si="4" ref="AS13:AS44">M13*$AN13/$F13</f>
        <v>0</v>
      </c>
      <c r="AT13" s="86">
        <f aca="true" t="shared" si="5" ref="AT13:AT44">N13*$AN13/$F13</f>
        <v>0.10805429682735514</v>
      </c>
      <c r="AU13" s="86">
        <f aca="true" t="shared" si="6" ref="AU13:AU44">O13*$AN13/$F13</f>
        <v>0</v>
      </c>
      <c r="AV13" s="86">
        <f aca="true" t="shared" si="7" ref="AV13:AV44">P13*$AN13/$F13</f>
        <v>1.1086047318859107</v>
      </c>
      <c r="AW13" s="86">
        <f aca="true" t="shared" si="8" ref="AW13:AW44">Q13*$AN13/$F13</f>
        <v>2.3687429872785613</v>
      </c>
      <c r="AX13" s="86">
        <f aca="true" t="shared" si="9" ref="AX13:AX44">T13*$AN13/$F13</f>
        <v>0.08890626989186293</v>
      </c>
      <c r="AY13" s="86">
        <f aca="true" t="shared" si="10" ref="AY13:AY44">U13*$AN13/$F13</f>
        <v>0.0590287451045863</v>
      </c>
      <c r="AZ13" s="86">
        <f aca="true" t="shared" si="11" ref="AZ13:AZ44">V13*$AN13/$F13</f>
        <v>0.024199144385716867</v>
      </c>
      <c r="BA13" s="86">
        <f aca="true" t="shared" si="12" ref="BA13:BA44">W13*$AN13/$F13</f>
        <v>0.008550584441883587</v>
      </c>
      <c r="BB13" s="86">
        <f aca="true" t="shared" si="13" ref="BB13:BB44">X13*$AN13/$F13</f>
        <v>0</v>
      </c>
      <c r="BC13" s="86">
        <f aca="true" t="shared" si="14" ref="BC13:BC44">Y13*$AN13/$F13</f>
        <v>0</v>
      </c>
      <c r="BD13" s="86">
        <f aca="true" t="shared" si="15" ref="BD13:BD44">Z13*$AN13/$F13</f>
        <v>0</v>
      </c>
      <c r="BE13" s="86">
        <f aca="true" t="shared" si="16" ref="BE13:BE44">AA13*$AN13/$F13</f>
        <v>0.384314106131146</v>
      </c>
      <c r="BF13" s="86">
        <f aca="true" t="shared" si="17" ref="BF13:BF44">AB13*$AN13/$F13</f>
        <v>2.5096130406126043</v>
      </c>
      <c r="BG13" s="179">
        <f aca="true" t="shared" si="18" ref="BG13:BG44">AC13*$AN13/$F13</f>
        <v>1.6444193476842526</v>
      </c>
      <c r="BH13" s="179">
        <f aca="true" t="shared" si="19" ref="BH13:BH44">AD13*$AN13/$F13</f>
        <v>2.753024079570163</v>
      </c>
      <c r="BI13" s="179">
        <f aca="true" t="shared" si="20" ref="BI13:BI44">AE13*$AN13/$F13</f>
        <v>0.14083703949449952</v>
      </c>
      <c r="BJ13" s="179">
        <f aca="true" t="shared" si="21" ref="BJ13:BJ44">AF13*$AN13/$F13</f>
        <v>0.14090306717358744</v>
      </c>
      <c r="BL13" s="86">
        <f>0.06*0.73*AO13</f>
        <v>0.010661403506341066</v>
      </c>
      <c r="BM13" s="86">
        <f>0.06*0.73*AP13</f>
        <v>0</v>
      </c>
      <c r="BN13" s="86">
        <f>0.06*0.73*AQ13</f>
        <v>0.0014358841288209245</v>
      </c>
      <c r="BO13" s="86">
        <f>0.06*0.73*AR13</f>
        <v>0</v>
      </c>
      <c r="BP13" s="86">
        <f>0.06*0.73*AS13</f>
        <v>0</v>
      </c>
      <c r="BQ13" s="86">
        <f>0.06*0.73*AW13</f>
        <v>0.10375094284280098</v>
      </c>
      <c r="BR13" s="86">
        <f>0.06*0.73*AZ13</f>
        <v>0.0010599225240943988</v>
      </c>
      <c r="BS13" s="86">
        <f>0.06*0.73*BB13</f>
        <v>0</v>
      </c>
      <c r="BT13" s="86">
        <f>0.06*0.73*BC13</f>
        <v>0</v>
      </c>
      <c r="BU13" s="268">
        <f>SUM(BL13:BT13)</f>
        <v>0.11690815300205737</v>
      </c>
      <c r="BW13" s="86">
        <f aca="true" t="shared" si="22" ref="BW13:BW76">BW$10*0.73*AO13</f>
        <v>0.010661403506341066</v>
      </c>
      <c r="BX13" s="86">
        <f aca="true" t="shared" si="23" ref="BX13:BX76">BX$10*0.73*AP13</f>
        <v>0</v>
      </c>
      <c r="BY13" s="86">
        <f aca="true" t="shared" si="24" ref="BY13:BY76">BY$10*0.73*AQ13</f>
        <v>0.003829024343522466</v>
      </c>
      <c r="BZ13" s="86">
        <f aca="true" t="shared" si="25" ref="BZ13:BZ76">BZ$10*0.73*AR13</f>
        <v>0</v>
      </c>
      <c r="CA13" s="86">
        <f aca="true" t="shared" si="26" ref="CA13:CA76">CA$10*0.73*AS13</f>
        <v>0</v>
      </c>
      <c r="CB13" s="86">
        <f aca="true" t="shared" si="27" ref="CB13:CB76">CB$10*0.73*AW13</f>
        <v>0.10375094284280098</v>
      </c>
      <c r="CC13" s="86">
        <f aca="true" t="shared" si="28" ref="CC13:CC76">CC$10*0.73*AZ13</f>
        <v>0.002826460064251731</v>
      </c>
      <c r="CD13" s="86">
        <f aca="true" t="shared" si="29" ref="CD13:CD76">CD$10*0.73*BB13</f>
        <v>0</v>
      </c>
      <c r="CE13" s="86">
        <f aca="true" t="shared" si="30" ref="CE13:CE76">CE$10*0.73*BC13</f>
        <v>0</v>
      </c>
      <c r="CF13" s="86">
        <f>SUM(BW13:CE13)</f>
        <v>0.12106783075691624</v>
      </c>
      <c r="CH13" s="264">
        <f>BG13*0.73</f>
        <v>1.2004261238095044</v>
      </c>
      <c r="CI13" s="264">
        <f>BU13</f>
        <v>0.11690815300205737</v>
      </c>
      <c r="CJ13" s="264">
        <f>CF13</f>
        <v>0.12106783075691624</v>
      </c>
      <c r="CK13" s="293">
        <f>CJ13*4.44</f>
        <v>0.5375411685607081</v>
      </c>
    </row>
    <row r="14" spans="1:89" ht="15">
      <c r="A14" s="240">
        <v>13105</v>
      </c>
      <c r="B14" s="253">
        <v>1</v>
      </c>
      <c r="C14" s="240">
        <v>0</v>
      </c>
      <c r="D14" s="240" t="s">
        <v>683</v>
      </c>
      <c r="E14" s="240">
        <v>3</v>
      </c>
      <c r="F14" s="240">
        <v>0.000716</v>
      </c>
      <c r="G14" s="254">
        <v>0.0003301383954395207</v>
      </c>
      <c r="H14" s="241">
        <v>0.008019199999999999</v>
      </c>
      <c r="I14" s="241">
        <v>0</v>
      </c>
      <c r="J14" s="241">
        <v>0</v>
      </c>
      <c r="K14" s="241">
        <v>0.0083772</v>
      </c>
      <c r="L14" s="241">
        <v>0</v>
      </c>
      <c r="M14" s="241">
        <v>0</v>
      </c>
      <c r="N14" s="241">
        <v>0.042601999999999994</v>
      </c>
      <c r="O14" s="241">
        <v>0</v>
      </c>
      <c r="P14" s="241">
        <v>0.03938</v>
      </c>
      <c r="Q14" s="241">
        <v>0</v>
      </c>
      <c r="R14" s="241">
        <v>0</v>
      </c>
      <c r="S14" s="241">
        <v>0</v>
      </c>
      <c r="T14" s="241">
        <v>0.008019199999999999</v>
      </c>
      <c r="U14" s="241">
        <v>0</v>
      </c>
      <c r="V14" s="241">
        <v>0.006587199999999999</v>
      </c>
      <c r="W14" s="241">
        <v>0.0013603999999999999</v>
      </c>
      <c r="X14" s="241">
        <v>0</v>
      </c>
      <c r="Y14" s="241">
        <v>0</v>
      </c>
      <c r="Z14" s="241">
        <v>0.0049404</v>
      </c>
      <c r="AA14" s="241">
        <v>0.059427999999999995</v>
      </c>
      <c r="AB14" s="241">
        <v>0.0513372</v>
      </c>
      <c r="AC14" s="241">
        <v>0.0199764</v>
      </c>
      <c r="AD14" s="241">
        <v>0.0593564</v>
      </c>
      <c r="AE14" s="241">
        <v>0.050979199999999995</v>
      </c>
      <c r="AF14" s="241">
        <v>0.0514088</v>
      </c>
      <c r="AI14" s="240">
        <v>13105</v>
      </c>
      <c r="AJ14" s="240">
        <v>1</v>
      </c>
      <c r="AK14" s="240">
        <v>0</v>
      </c>
      <c r="AL14" s="240" t="s">
        <v>683</v>
      </c>
      <c r="AM14" s="240">
        <v>3</v>
      </c>
      <c r="AN14" s="242">
        <v>0.0003301383954395207</v>
      </c>
      <c r="AO14" s="86">
        <f t="shared" si="0"/>
        <v>0.0036975500289226316</v>
      </c>
      <c r="AP14" s="86">
        <f t="shared" si="1"/>
        <v>0</v>
      </c>
      <c r="AQ14" s="86">
        <f t="shared" si="2"/>
        <v>0.003862619226642392</v>
      </c>
      <c r="AR14" s="86">
        <f t="shared" si="3"/>
        <v>0</v>
      </c>
      <c r="AS14" s="86">
        <f t="shared" si="4"/>
        <v>0</v>
      </c>
      <c r="AT14" s="86">
        <f t="shared" si="5"/>
        <v>0.019643234528651483</v>
      </c>
      <c r="AU14" s="86">
        <f t="shared" si="6"/>
        <v>0</v>
      </c>
      <c r="AV14" s="86">
        <f t="shared" si="7"/>
        <v>0.018157611749173637</v>
      </c>
      <c r="AW14" s="86">
        <f t="shared" si="8"/>
        <v>0</v>
      </c>
      <c r="AX14" s="86">
        <f t="shared" si="9"/>
        <v>0.0036975500289226316</v>
      </c>
      <c r="AY14" s="86">
        <f t="shared" si="10"/>
        <v>0</v>
      </c>
      <c r="AZ14" s="86">
        <f t="shared" si="11"/>
        <v>0.00303727323804359</v>
      </c>
      <c r="BA14" s="86">
        <f t="shared" si="12"/>
        <v>0.0006272629513350893</v>
      </c>
      <c r="BB14" s="86">
        <f t="shared" si="13"/>
        <v>0</v>
      </c>
      <c r="BC14" s="86">
        <f t="shared" si="14"/>
        <v>0</v>
      </c>
      <c r="BD14" s="86">
        <f t="shared" si="15"/>
        <v>0.002277954928532693</v>
      </c>
      <c r="BE14" s="86">
        <f t="shared" si="16"/>
        <v>0.02740148682148022</v>
      </c>
      <c r="BF14" s="86">
        <f t="shared" si="17"/>
        <v>0.023670922953013634</v>
      </c>
      <c r="BG14" s="179">
        <f t="shared" si="18"/>
        <v>0.009210861232762628</v>
      </c>
      <c r="BH14" s="179">
        <f t="shared" si="19"/>
        <v>0.027368472981936266</v>
      </c>
      <c r="BI14" s="179">
        <f t="shared" si="20"/>
        <v>0.023505853755293876</v>
      </c>
      <c r="BJ14" s="179">
        <f t="shared" si="21"/>
        <v>0.023703936792557587</v>
      </c>
      <c r="BL14" s="86">
        <f aca="true" t="shared" si="31" ref="BL14:BL77">0.06*0.73*AO14</f>
        <v>0.00016195269126681127</v>
      </c>
      <c r="BM14" s="86">
        <f aca="true" t="shared" si="32" ref="BM14:BM77">0.06*0.73*AP14</f>
        <v>0</v>
      </c>
      <c r="BN14" s="86">
        <f aca="true" t="shared" si="33" ref="BN14:BN77">0.06*0.73*AQ14</f>
        <v>0.0001691827221269368</v>
      </c>
      <c r="BO14" s="86">
        <f aca="true" t="shared" si="34" ref="BO14:BO77">0.06*0.73*AR14</f>
        <v>0</v>
      </c>
      <c r="BP14" s="86">
        <f aca="true" t="shared" si="35" ref="BP14:BP77">0.06*0.73*AS14</f>
        <v>0</v>
      </c>
      <c r="BQ14" s="86">
        <f aca="true" t="shared" si="36" ref="BQ14:BQ77">0.06*0.73*AW14</f>
        <v>0</v>
      </c>
      <c r="BR14" s="86">
        <f aca="true" t="shared" si="37" ref="BR14:BR77">0.06*0.73*AZ14</f>
        <v>0.00013303256782630924</v>
      </c>
      <c r="BS14" s="86">
        <f aca="true" t="shared" si="38" ref="BS14:BS77">0.06*0.73*BB14</f>
        <v>0</v>
      </c>
      <c r="BT14" s="86">
        <f aca="true" t="shared" si="39" ref="BT14:BT77">0.06*0.73*BC14</f>
        <v>0</v>
      </c>
      <c r="BU14" s="268">
        <f aca="true" t="shared" si="40" ref="BU14:BU77">SUM(BL14:BT14)</f>
        <v>0.0004641679812200573</v>
      </c>
      <c r="BW14" s="86">
        <f t="shared" si="22"/>
        <v>0.00016195269126681127</v>
      </c>
      <c r="BX14" s="86">
        <f t="shared" si="23"/>
        <v>0</v>
      </c>
      <c r="BY14" s="86">
        <f t="shared" si="24"/>
        <v>0.00045115392567183143</v>
      </c>
      <c r="BZ14" s="86">
        <f t="shared" si="25"/>
        <v>0</v>
      </c>
      <c r="CA14" s="86">
        <f t="shared" si="26"/>
        <v>0</v>
      </c>
      <c r="CB14" s="86">
        <f t="shared" si="27"/>
        <v>0</v>
      </c>
      <c r="CC14" s="86">
        <f t="shared" si="28"/>
        <v>0.00035475351420349144</v>
      </c>
      <c r="CD14" s="86">
        <f t="shared" si="29"/>
        <v>0</v>
      </c>
      <c r="CE14" s="86">
        <f t="shared" si="30"/>
        <v>0</v>
      </c>
      <c r="CF14" s="86">
        <f aca="true" t="shared" si="41" ref="CF14:CF77">SUM(BW14:CE14)</f>
        <v>0.0009678601311421341</v>
      </c>
      <c r="CH14" s="264">
        <f aca="true" t="shared" si="42" ref="CH14:CH77">BG14*0.73</f>
        <v>0.006723928699916718</v>
      </c>
      <c r="CI14" s="264">
        <f aca="true" t="shared" si="43" ref="CI14:CI77">BU14</f>
        <v>0.0004641679812200573</v>
      </c>
      <c r="CJ14" s="264">
        <f aca="true" t="shared" si="44" ref="CJ14:CJ77">CF14</f>
        <v>0.0009678601311421341</v>
      </c>
      <c r="CK14" s="293">
        <f aca="true" t="shared" si="45" ref="CK14:CK77">CJ14*4.44</f>
        <v>0.004297298982271076</v>
      </c>
    </row>
    <row r="15" spans="1:89" ht="15">
      <c r="A15" s="240">
        <v>13130</v>
      </c>
      <c r="B15" s="253">
        <v>1</v>
      </c>
      <c r="C15" s="240">
        <v>0</v>
      </c>
      <c r="D15" s="240" t="s">
        <v>813</v>
      </c>
      <c r="E15" s="240">
        <v>4</v>
      </c>
      <c r="F15" s="240">
        <v>0.000716</v>
      </c>
      <c r="G15" s="254">
        <v>0.0003301383954395207</v>
      </c>
      <c r="H15" s="241">
        <v>0.7959771999999999</v>
      </c>
      <c r="I15" s="241">
        <v>0.0506212</v>
      </c>
      <c r="J15" s="241">
        <v>0.000716</v>
      </c>
      <c r="K15" s="241">
        <v>0.0129596</v>
      </c>
      <c r="L15" s="241">
        <v>0.0012171999999999999</v>
      </c>
      <c r="M15" s="241">
        <v>0</v>
      </c>
      <c r="N15" s="241">
        <v>0.1459924</v>
      </c>
      <c r="O15" s="241">
        <v>0.0022911999999999997</v>
      </c>
      <c r="P15" s="241">
        <v>0.4432756</v>
      </c>
      <c r="Q15" s="241">
        <v>0.9174824</v>
      </c>
      <c r="R15" s="241">
        <v>0.000716</v>
      </c>
      <c r="S15" s="241">
        <v>0</v>
      </c>
      <c r="T15" s="241">
        <v>0.035656799999999995</v>
      </c>
      <c r="U15" s="241">
        <v>0</v>
      </c>
      <c r="V15" s="241">
        <v>0</v>
      </c>
      <c r="W15" s="241">
        <v>0.008019199999999999</v>
      </c>
      <c r="X15" s="241">
        <v>0</v>
      </c>
      <c r="Y15" s="241">
        <v>0.0012171999999999999</v>
      </c>
      <c r="Z15" s="241">
        <v>0.0378764</v>
      </c>
      <c r="AA15" s="241">
        <v>1.0094168</v>
      </c>
      <c r="AB15" s="241">
        <v>1.1308504</v>
      </c>
      <c r="AC15" s="241">
        <v>1.4836235999999998</v>
      </c>
      <c r="AD15" s="241">
        <v>1.9268275999999998</v>
      </c>
      <c r="AE15" s="241">
        <v>0.2130816</v>
      </c>
      <c r="AF15" s="241">
        <v>0.2134396</v>
      </c>
      <c r="AI15" s="240">
        <v>13130</v>
      </c>
      <c r="AJ15" s="240">
        <v>1</v>
      </c>
      <c r="AK15" s="240">
        <v>0</v>
      </c>
      <c r="AL15" s="240" t="s">
        <v>813</v>
      </c>
      <c r="AM15" s="240">
        <v>4</v>
      </c>
      <c r="AN15" s="242">
        <v>0.0003301383954395207</v>
      </c>
      <c r="AO15" s="86">
        <f t="shared" si="0"/>
        <v>0.3670148542101152</v>
      </c>
      <c r="AP15" s="86">
        <f t="shared" si="1"/>
        <v>0.02334078455757411</v>
      </c>
      <c r="AQ15" s="86">
        <f t="shared" si="2"/>
        <v>0.005975504957455325</v>
      </c>
      <c r="AR15" s="86">
        <f t="shared" si="3"/>
        <v>0.0005612352722471852</v>
      </c>
      <c r="AS15" s="86">
        <f t="shared" si="4"/>
        <v>0</v>
      </c>
      <c r="AT15" s="86">
        <f t="shared" si="5"/>
        <v>0.06731521883011828</v>
      </c>
      <c r="AU15" s="86">
        <f t="shared" si="6"/>
        <v>0.0010564428654064662</v>
      </c>
      <c r="AV15" s="86">
        <f t="shared" si="7"/>
        <v>0.20438868061660728</v>
      </c>
      <c r="AW15" s="86">
        <f t="shared" si="8"/>
        <v>0.42303933991620185</v>
      </c>
      <c r="AX15" s="86">
        <f t="shared" si="9"/>
        <v>0.01644089209288813</v>
      </c>
      <c r="AY15" s="86">
        <f t="shared" si="10"/>
        <v>0</v>
      </c>
      <c r="AZ15" s="86">
        <f t="shared" si="11"/>
        <v>0</v>
      </c>
      <c r="BA15" s="86">
        <f t="shared" si="12"/>
        <v>0.0036975500289226316</v>
      </c>
      <c r="BB15" s="86">
        <f t="shared" si="13"/>
        <v>0</v>
      </c>
      <c r="BC15" s="86">
        <f t="shared" si="14"/>
        <v>0.0005612352722471852</v>
      </c>
      <c r="BD15" s="86">
        <f t="shared" si="15"/>
        <v>0.017464321118750646</v>
      </c>
      <c r="BE15" s="86">
        <f t="shared" si="16"/>
        <v>0.4654291098906363</v>
      </c>
      <c r="BF15" s="86">
        <f t="shared" si="17"/>
        <v>0.521420581757179</v>
      </c>
      <c r="BG15" s="179">
        <f t="shared" si="18"/>
        <v>0.6840797691902307</v>
      </c>
      <c r="BH15" s="179">
        <f t="shared" si="19"/>
        <v>0.8884354359672941</v>
      </c>
      <c r="BI15" s="179">
        <f t="shared" si="20"/>
        <v>0.09824918648280138</v>
      </c>
      <c r="BJ15" s="179">
        <f t="shared" si="21"/>
        <v>0.09841425568052113</v>
      </c>
      <c r="BL15" s="86">
        <f t="shared" si="31"/>
        <v>0.016075250614403045</v>
      </c>
      <c r="BM15" s="86">
        <f t="shared" si="32"/>
        <v>0.001022326363621746</v>
      </c>
      <c r="BN15" s="86">
        <f t="shared" si="33"/>
        <v>0.0002617271171365432</v>
      </c>
      <c r="BO15" s="86">
        <f t="shared" si="34"/>
        <v>2.458210492442671E-05</v>
      </c>
      <c r="BP15" s="86">
        <f t="shared" si="35"/>
        <v>0</v>
      </c>
      <c r="BQ15" s="86">
        <f t="shared" si="36"/>
        <v>0.01852912308832964</v>
      </c>
      <c r="BR15" s="86">
        <f t="shared" si="37"/>
        <v>0</v>
      </c>
      <c r="BS15" s="86">
        <f t="shared" si="38"/>
        <v>0</v>
      </c>
      <c r="BT15" s="86">
        <f t="shared" si="39"/>
        <v>2.458210492442671E-05</v>
      </c>
      <c r="BU15" s="268">
        <f t="shared" si="40"/>
        <v>0.035937591393339824</v>
      </c>
      <c r="BW15" s="86">
        <f t="shared" si="22"/>
        <v>0.016075250614403045</v>
      </c>
      <c r="BX15" s="86">
        <f t="shared" si="23"/>
        <v>0.0018742649999732009</v>
      </c>
      <c r="BY15" s="86">
        <f t="shared" si="24"/>
        <v>0.000697938979030782</v>
      </c>
      <c r="BZ15" s="86">
        <f t="shared" si="25"/>
        <v>2.458210492442671E-05</v>
      </c>
      <c r="CA15" s="86">
        <f t="shared" si="26"/>
        <v>0</v>
      </c>
      <c r="CB15" s="86">
        <f t="shared" si="27"/>
        <v>0.01852912308832964</v>
      </c>
      <c r="CC15" s="86">
        <f t="shared" si="28"/>
        <v>0</v>
      </c>
      <c r="CD15" s="86">
        <f t="shared" si="29"/>
        <v>0</v>
      </c>
      <c r="CE15" s="86">
        <f t="shared" si="30"/>
        <v>2.458210492442671E-05</v>
      </c>
      <c r="CF15" s="86">
        <f t="shared" si="41"/>
        <v>0.03722574189158552</v>
      </c>
      <c r="CH15" s="264">
        <f t="shared" si="42"/>
        <v>0.4993782315088684</v>
      </c>
      <c r="CI15" s="264">
        <f t="shared" si="43"/>
        <v>0.035937591393339824</v>
      </c>
      <c r="CJ15" s="264">
        <f t="shared" si="44"/>
        <v>0.03722574189158552</v>
      </c>
      <c r="CK15" s="293">
        <f t="shared" si="45"/>
        <v>0.16528229399863972</v>
      </c>
    </row>
    <row r="16" spans="1:90" ht="15">
      <c r="A16" s="240">
        <v>13131</v>
      </c>
      <c r="B16" s="291">
        <v>1</v>
      </c>
      <c r="C16" s="240">
        <v>0</v>
      </c>
      <c r="D16" s="240" t="s">
        <v>455</v>
      </c>
      <c r="E16" s="240">
        <v>9</v>
      </c>
      <c r="F16" s="240">
        <v>0.002423</v>
      </c>
      <c r="G16" s="254">
        <v>0.0011172141510474283</v>
      </c>
      <c r="H16" s="241">
        <v>0.9287359</v>
      </c>
      <c r="I16" s="241">
        <v>0.0709939</v>
      </c>
      <c r="J16" s="241">
        <v>0.002423</v>
      </c>
      <c r="K16" s="241">
        <v>0.0041191</v>
      </c>
      <c r="L16" s="241">
        <v>0</v>
      </c>
      <c r="M16" s="241">
        <v>0</v>
      </c>
      <c r="N16" s="241">
        <v>0.20110899999999998</v>
      </c>
      <c r="O16" s="241">
        <v>0</v>
      </c>
      <c r="P16" s="241">
        <v>0.6559060999999999</v>
      </c>
      <c r="Q16" s="241">
        <v>0.8063743999999999</v>
      </c>
      <c r="R16" s="241">
        <v>0.002423</v>
      </c>
      <c r="S16" s="241">
        <v>0</v>
      </c>
      <c r="T16" s="241">
        <v>0.0026653</v>
      </c>
      <c r="U16" s="241">
        <v>0</v>
      </c>
      <c r="V16" s="241">
        <v>0</v>
      </c>
      <c r="W16" s="241">
        <v>0.0012115</v>
      </c>
      <c r="X16" s="241">
        <v>0</v>
      </c>
      <c r="Y16" s="241">
        <v>0</v>
      </c>
      <c r="Z16" s="241">
        <v>0.019141699999999998</v>
      </c>
      <c r="AA16" s="241">
        <v>1.2054425</v>
      </c>
      <c r="AB16" s="241">
        <v>1.0828387</v>
      </c>
      <c r="AC16" s="241">
        <v>1.3559108</v>
      </c>
      <c r="AD16" s="241">
        <v>2.0115746</v>
      </c>
      <c r="AE16" s="241">
        <v>0.27622199999999997</v>
      </c>
      <c r="AF16" s="241">
        <v>0.27670659999999997</v>
      </c>
      <c r="AI16" s="240">
        <v>13131</v>
      </c>
      <c r="AJ16" s="240">
        <v>1</v>
      </c>
      <c r="AK16" s="240">
        <v>0</v>
      </c>
      <c r="AL16" s="240" t="s">
        <v>455</v>
      </c>
      <c r="AM16" s="240">
        <v>9</v>
      </c>
      <c r="AN16" s="242">
        <v>0.0011172141510474283</v>
      </c>
      <c r="AO16" s="86">
        <f t="shared" si="0"/>
        <v>0.4282281840964792</v>
      </c>
      <c r="AP16" s="86">
        <f t="shared" si="1"/>
        <v>0.032734374625689656</v>
      </c>
      <c r="AQ16" s="86">
        <f t="shared" si="2"/>
        <v>0.001899264056780628</v>
      </c>
      <c r="AR16" s="86">
        <f t="shared" si="3"/>
        <v>0</v>
      </c>
      <c r="AS16" s="86">
        <f t="shared" si="4"/>
        <v>0</v>
      </c>
      <c r="AT16" s="86">
        <f t="shared" si="5"/>
        <v>0.09272877453693655</v>
      </c>
      <c r="AU16" s="86">
        <f t="shared" si="6"/>
        <v>0</v>
      </c>
      <c r="AV16" s="86">
        <f t="shared" si="7"/>
        <v>0.3024298706885389</v>
      </c>
      <c r="AW16" s="86">
        <f t="shared" si="8"/>
        <v>0.37180886946858416</v>
      </c>
      <c r="AX16" s="86">
        <f t="shared" si="9"/>
        <v>0.0012289355661521712</v>
      </c>
      <c r="AY16" s="86">
        <f t="shared" si="10"/>
        <v>0</v>
      </c>
      <c r="AZ16" s="86">
        <f t="shared" si="11"/>
        <v>0</v>
      </c>
      <c r="BA16" s="86">
        <f t="shared" si="12"/>
        <v>0.0005586070755237142</v>
      </c>
      <c r="BB16" s="86">
        <f t="shared" si="13"/>
        <v>0</v>
      </c>
      <c r="BC16" s="86">
        <f t="shared" si="14"/>
        <v>0</v>
      </c>
      <c r="BD16" s="86">
        <f t="shared" si="15"/>
        <v>0.008825991793274682</v>
      </c>
      <c r="BE16" s="86">
        <f t="shared" si="16"/>
        <v>0.5558140401460956</v>
      </c>
      <c r="BF16" s="86">
        <f t="shared" si="17"/>
        <v>0.49928300410309573</v>
      </c>
      <c r="BG16" s="179">
        <f t="shared" si="18"/>
        <v>0.6251930389261409</v>
      </c>
      <c r="BH16" s="179">
        <f t="shared" si="19"/>
        <v>0.927511188199575</v>
      </c>
      <c r="BI16" s="179">
        <f t="shared" si="20"/>
        <v>0.1273624132194068</v>
      </c>
      <c r="BJ16" s="179">
        <f t="shared" si="21"/>
        <v>0.1275858560496163</v>
      </c>
      <c r="BL16" s="86">
        <f t="shared" si="31"/>
        <v>0.01875639446342579</v>
      </c>
      <c r="BM16" s="86">
        <f t="shared" si="32"/>
        <v>0.0014337656086052069</v>
      </c>
      <c r="BN16" s="86">
        <f t="shared" si="33"/>
        <v>8.31877656869915E-05</v>
      </c>
      <c r="BO16" s="86">
        <f t="shared" si="34"/>
        <v>0</v>
      </c>
      <c r="BP16" s="86">
        <f t="shared" si="35"/>
        <v>0</v>
      </c>
      <c r="BQ16" s="86">
        <f t="shared" si="36"/>
        <v>0.016285228482723985</v>
      </c>
      <c r="BR16" s="86">
        <f t="shared" si="37"/>
        <v>0</v>
      </c>
      <c r="BS16" s="86">
        <f t="shared" si="38"/>
        <v>0</v>
      </c>
      <c r="BT16" s="86">
        <f t="shared" si="39"/>
        <v>0</v>
      </c>
      <c r="BU16" s="268">
        <f t="shared" si="40"/>
        <v>0.036558576320441974</v>
      </c>
      <c r="BW16" s="86">
        <f t="shared" si="22"/>
        <v>0.01875639446342579</v>
      </c>
      <c r="BX16" s="86">
        <f t="shared" si="23"/>
        <v>0.0026285702824428788</v>
      </c>
      <c r="BY16" s="86">
        <f t="shared" si="24"/>
        <v>0.00022183404183197735</v>
      </c>
      <c r="BZ16" s="86">
        <f t="shared" si="25"/>
        <v>0</v>
      </c>
      <c r="CA16" s="86">
        <f t="shared" si="26"/>
        <v>0</v>
      </c>
      <c r="CB16" s="86">
        <f t="shared" si="27"/>
        <v>0.016285228482723985</v>
      </c>
      <c r="CC16" s="86">
        <f t="shared" si="28"/>
        <v>0</v>
      </c>
      <c r="CD16" s="86">
        <f t="shared" si="29"/>
        <v>0</v>
      </c>
      <c r="CE16" s="86">
        <f t="shared" si="30"/>
        <v>0</v>
      </c>
      <c r="CF16" s="86">
        <f t="shared" si="41"/>
        <v>0.03789202727042463</v>
      </c>
      <c r="CH16" s="264">
        <f t="shared" si="42"/>
        <v>0.4563909184160828</v>
      </c>
      <c r="CI16" s="264">
        <f t="shared" si="43"/>
        <v>0.036558576320441974</v>
      </c>
      <c r="CJ16" s="264">
        <f t="shared" si="44"/>
        <v>0.03789202727042463</v>
      </c>
      <c r="CK16" s="293">
        <f t="shared" si="45"/>
        <v>0.16824060108068536</v>
      </c>
      <c r="CL16" s="86" t="s">
        <v>19</v>
      </c>
    </row>
    <row r="17" spans="1:95" ht="15">
      <c r="A17" s="240">
        <v>13104</v>
      </c>
      <c r="B17" s="291">
        <v>1</v>
      </c>
      <c r="C17" s="240">
        <v>0</v>
      </c>
      <c r="D17" s="240" t="s">
        <v>555</v>
      </c>
      <c r="E17" s="240">
        <v>13</v>
      </c>
      <c r="F17" s="240">
        <v>0.002423</v>
      </c>
      <c r="G17" s="254">
        <v>0.0011172141510474283</v>
      </c>
      <c r="H17" s="241">
        <v>0</v>
      </c>
      <c r="I17" s="241">
        <v>0</v>
      </c>
      <c r="J17" s="241">
        <v>0</v>
      </c>
      <c r="K17" s="241">
        <v>0.0019383999999999998</v>
      </c>
      <c r="L17" s="241">
        <v>0</v>
      </c>
      <c r="M17" s="241">
        <v>0</v>
      </c>
      <c r="N17" s="241">
        <v>0.15216439999999998</v>
      </c>
      <c r="O17" s="241">
        <v>0</v>
      </c>
      <c r="P17" s="241">
        <v>0.5851544999999999</v>
      </c>
      <c r="Q17" s="241">
        <v>0.6941894999999999</v>
      </c>
      <c r="R17" s="241">
        <v>0.002423</v>
      </c>
      <c r="S17" s="241">
        <v>0</v>
      </c>
      <c r="T17" s="241">
        <v>0</v>
      </c>
      <c r="U17" s="241">
        <v>0</v>
      </c>
      <c r="V17" s="241">
        <v>0</v>
      </c>
      <c r="W17" s="241">
        <v>0.0019383999999999998</v>
      </c>
      <c r="X17" s="241">
        <v>0</v>
      </c>
      <c r="Y17" s="241">
        <v>0</v>
      </c>
      <c r="Z17" s="241">
        <v>0.0213224</v>
      </c>
      <c r="AA17" s="241">
        <v>0.15434509999999999</v>
      </c>
      <c r="AB17" s="241">
        <v>0.8485345999999999</v>
      </c>
      <c r="AC17" s="241">
        <v>0.2633801</v>
      </c>
      <c r="AD17" s="241">
        <v>0.8485345999999999</v>
      </c>
      <c r="AE17" s="241">
        <v>0.15410279999999998</v>
      </c>
      <c r="AF17" s="241">
        <v>0.15434509999999999</v>
      </c>
      <c r="AH17" s="179"/>
      <c r="AI17" s="240">
        <v>13104</v>
      </c>
      <c r="AJ17" s="240">
        <v>1</v>
      </c>
      <c r="AK17" s="240">
        <v>0</v>
      </c>
      <c r="AL17" s="240" t="s">
        <v>555</v>
      </c>
      <c r="AM17" s="240">
        <v>13</v>
      </c>
      <c r="AN17" s="242">
        <v>0.0011172141510474283</v>
      </c>
      <c r="AO17" s="86">
        <f t="shared" si="0"/>
        <v>0</v>
      </c>
      <c r="AP17" s="86">
        <f t="shared" si="1"/>
        <v>0</v>
      </c>
      <c r="AQ17" s="86">
        <f t="shared" si="2"/>
        <v>0.0008937713208379427</v>
      </c>
      <c r="AR17" s="86">
        <f t="shared" si="3"/>
        <v>0</v>
      </c>
      <c r="AS17" s="86">
        <f t="shared" si="4"/>
        <v>0</v>
      </c>
      <c r="AT17" s="86">
        <f t="shared" si="5"/>
        <v>0.0701610486857785</v>
      </c>
      <c r="AU17" s="86">
        <f t="shared" si="6"/>
        <v>0</v>
      </c>
      <c r="AV17" s="86">
        <f t="shared" si="7"/>
        <v>0.26980721747795394</v>
      </c>
      <c r="AW17" s="86">
        <f t="shared" si="8"/>
        <v>0.3200818542750882</v>
      </c>
      <c r="AX17" s="86">
        <f t="shared" si="9"/>
        <v>0</v>
      </c>
      <c r="AY17" s="86">
        <f t="shared" si="10"/>
        <v>0</v>
      </c>
      <c r="AZ17" s="86">
        <f t="shared" si="11"/>
        <v>0</v>
      </c>
      <c r="BA17" s="86">
        <f t="shared" si="12"/>
        <v>0.0008937713208379427</v>
      </c>
      <c r="BB17" s="86">
        <f t="shared" si="13"/>
        <v>0</v>
      </c>
      <c r="BC17" s="86">
        <f t="shared" si="14"/>
        <v>0</v>
      </c>
      <c r="BD17" s="86">
        <f t="shared" si="15"/>
        <v>0.00983148452921737</v>
      </c>
      <c r="BE17" s="86">
        <f t="shared" si="16"/>
        <v>0.07116654142172119</v>
      </c>
      <c r="BF17" s="86">
        <f t="shared" si="17"/>
        <v>0.3912483956968094</v>
      </c>
      <c r="BG17" s="179">
        <f t="shared" si="18"/>
        <v>0.12144117821885546</v>
      </c>
      <c r="BH17" s="179">
        <f t="shared" si="19"/>
        <v>0.3912483956968094</v>
      </c>
      <c r="BI17" s="179">
        <f t="shared" si="20"/>
        <v>0.07105482000661643</v>
      </c>
      <c r="BJ17" s="179">
        <f t="shared" si="21"/>
        <v>0.07116654142172119</v>
      </c>
      <c r="BL17" s="86">
        <f t="shared" si="31"/>
        <v>0</v>
      </c>
      <c r="BM17" s="86">
        <f t="shared" si="32"/>
        <v>0</v>
      </c>
      <c r="BN17" s="86">
        <f t="shared" si="33"/>
        <v>3.914718385270189E-05</v>
      </c>
      <c r="BO17" s="86">
        <f t="shared" si="34"/>
        <v>0</v>
      </c>
      <c r="BP17" s="86">
        <f t="shared" si="35"/>
        <v>0</v>
      </c>
      <c r="BQ17" s="86">
        <f t="shared" si="36"/>
        <v>0.014019585217248862</v>
      </c>
      <c r="BR17" s="86">
        <f t="shared" si="37"/>
        <v>0</v>
      </c>
      <c r="BS17" s="86">
        <f t="shared" si="38"/>
        <v>0</v>
      </c>
      <c r="BT17" s="86">
        <f t="shared" si="39"/>
        <v>0</v>
      </c>
      <c r="BU17" s="268">
        <f t="shared" si="40"/>
        <v>0.014058732401101564</v>
      </c>
      <c r="BW17" s="86">
        <f t="shared" si="22"/>
        <v>0</v>
      </c>
      <c r="BX17" s="86">
        <f t="shared" si="23"/>
        <v>0</v>
      </c>
      <c r="BY17" s="86">
        <f t="shared" si="24"/>
        <v>0.00010439249027387171</v>
      </c>
      <c r="BZ17" s="86">
        <f t="shared" si="25"/>
        <v>0</v>
      </c>
      <c r="CA17" s="86">
        <f t="shared" si="26"/>
        <v>0</v>
      </c>
      <c r="CB17" s="86">
        <f t="shared" si="27"/>
        <v>0.014019585217248862</v>
      </c>
      <c r="CC17" s="86">
        <f t="shared" si="28"/>
        <v>0</v>
      </c>
      <c r="CD17" s="86">
        <f t="shared" si="29"/>
        <v>0</v>
      </c>
      <c r="CE17" s="86">
        <f t="shared" si="30"/>
        <v>0</v>
      </c>
      <c r="CF17" s="86">
        <f t="shared" si="41"/>
        <v>0.014123977707522734</v>
      </c>
      <c r="CH17" s="264">
        <f t="shared" si="42"/>
        <v>0.08865206009976448</v>
      </c>
      <c r="CI17" s="264">
        <f t="shared" si="43"/>
        <v>0.014058732401101564</v>
      </c>
      <c r="CJ17" s="264">
        <f t="shared" si="44"/>
        <v>0.014123977707522734</v>
      </c>
      <c r="CK17" s="293">
        <f t="shared" si="45"/>
        <v>0.06271046102140095</v>
      </c>
      <c r="CL17" s="86" t="s">
        <v>77</v>
      </c>
      <c r="CM17" s="294">
        <f>SUM(CH13:CH17)/SUM($G13:$G17)</f>
        <v>698.1955157277666</v>
      </c>
      <c r="CN17" s="294">
        <f>SUM(CI13:CI17)/SUM($G13:$G17)</f>
        <v>63.23631575636258</v>
      </c>
      <c r="CO17" s="294">
        <f>SUM(CJ13:CJ17)/SUM($G13:$G17)</f>
        <v>65.51556331855876</v>
      </c>
      <c r="CP17" s="265">
        <f>4.44*CO17</f>
        <v>290.8891011344009</v>
      </c>
      <c r="CQ17" s="303">
        <f>SUM($G13:$G17)</f>
        <v>0.003224843488413419</v>
      </c>
    </row>
    <row r="18" spans="1:89" ht="15">
      <c r="A18" s="240">
        <v>13020</v>
      </c>
      <c r="B18" s="291">
        <v>1</v>
      </c>
      <c r="C18" s="240">
        <v>0</v>
      </c>
      <c r="D18" s="240" t="s">
        <v>556</v>
      </c>
      <c r="E18" s="240">
        <v>20</v>
      </c>
      <c r="F18" s="240">
        <v>0.000716</v>
      </c>
      <c r="G18" s="255">
        <v>0.0005537244629448113</v>
      </c>
      <c r="H18" s="241">
        <v>1.1377955999999998</v>
      </c>
      <c r="I18" s="241">
        <v>0.0033652</v>
      </c>
      <c r="J18" s="241">
        <v>0.000716</v>
      </c>
      <c r="K18" s="241">
        <v>0.0547024</v>
      </c>
      <c r="L18" s="241">
        <v>0</v>
      </c>
      <c r="M18" s="241">
        <v>0</v>
      </c>
      <c r="N18" s="241">
        <v>0.135324</v>
      </c>
      <c r="O18" s="241">
        <v>0.00028639999999999997</v>
      </c>
      <c r="P18" s="241">
        <v>0.7008924</v>
      </c>
      <c r="Q18" s="241">
        <v>1.5214999999999999</v>
      </c>
      <c r="R18" s="241">
        <v>0.000716</v>
      </c>
      <c r="S18" s="241">
        <v>0</v>
      </c>
      <c r="T18" s="241">
        <v>0.04288839999999999</v>
      </c>
      <c r="U18" s="241">
        <v>0</v>
      </c>
      <c r="V18" s="241">
        <v>0.0547024</v>
      </c>
      <c r="W18" s="241">
        <v>0</v>
      </c>
      <c r="X18" s="241">
        <v>0</v>
      </c>
      <c r="Y18" s="241">
        <v>0</v>
      </c>
      <c r="Z18" s="241">
        <v>0.0126016</v>
      </c>
      <c r="AA18" s="241">
        <v>1.3316168</v>
      </c>
      <c r="AB18" s="241">
        <v>1.7152495999999997</v>
      </c>
      <c r="AC18" s="241">
        <v>2.1522243999999997</v>
      </c>
      <c r="AD18" s="241">
        <v>2.8530451999999995</v>
      </c>
      <c r="AE18" s="241">
        <v>0.193678</v>
      </c>
      <c r="AF18" s="241">
        <v>0.19382119999999997</v>
      </c>
      <c r="AI18" s="240">
        <v>13020</v>
      </c>
      <c r="AJ18" s="240">
        <v>1</v>
      </c>
      <c r="AK18" s="240">
        <v>0</v>
      </c>
      <c r="AL18" s="240" t="s">
        <v>556</v>
      </c>
      <c r="AM18" s="240">
        <v>20</v>
      </c>
      <c r="AN18" s="164">
        <v>0.0005537244629448113</v>
      </c>
      <c r="AO18" s="86">
        <f t="shared" si="0"/>
        <v>0.8799235440655996</v>
      </c>
      <c r="AP18" s="86">
        <f t="shared" si="1"/>
        <v>0.0026025049758406135</v>
      </c>
      <c r="AQ18" s="86">
        <f t="shared" si="2"/>
        <v>0.042304548968983585</v>
      </c>
      <c r="AR18" s="86">
        <f t="shared" si="3"/>
        <v>0</v>
      </c>
      <c r="AS18" s="86">
        <f t="shared" si="4"/>
        <v>0</v>
      </c>
      <c r="AT18" s="86">
        <f t="shared" si="5"/>
        <v>0.10465392349656935</v>
      </c>
      <c r="AU18" s="86">
        <f t="shared" si="6"/>
        <v>0.0002214897851779245</v>
      </c>
      <c r="AV18" s="86">
        <f t="shared" si="7"/>
        <v>0.5420408767766758</v>
      </c>
      <c r="AW18" s="86">
        <f t="shared" si="8"/>
        <v>1.176664483757724</v>
      </c>
      <c r="AX18" s="86">
        <f t="shared" si="9"/>
        <v>0.03316809533039419</v>
      </c>
      <c r="AY18" s="86">
        <f t="shared" si="10"/>
        <v>0</v>
      </c>
      <c r="AZ18" s="86">
        <f t="shared" si="11"/>
        <v>0.042304548968983585</v>
      </c>
      <c r="BA18" s="86">
        <f t="shared" si="12"/>
        <v>0</v>
      </c>
      <c r="BB18" s="86">
        <f t="shared" si="13"/>
        <v>0</v>
      </c>
      <c r="BC18" s="86">
        <f t="shared" si="14"/>
        <v>0</v>
      </c>
      <c r="BD18" s="86">
        <f t="shared" si="15"/>
        <v>0.009745550547828679</v>
      </c>
      <c r="BE18" s="86">
        <f t="shared" si="16"/>
        <v>1.0298167561847602</v>
      </c>
      <c r="BF18" s="86">
        <f t="shared" si="17"/>
        <v>1.3265023234305897</v>
      </c>
      <c r="BG18" s="86">
        <f t="shared" si="18"/>
        <v>1.6644403631658082</v>
      </c>
      <c r="BH18" s="86">
        <f t="shared" si="19"/>
        <v>2.2064258674961894</v>
      </c>
      <c r="BI18" s="86">
        <f t="shared" si="20"/>
        <v>0.14978246722657146</v>
      </c>
      <c r="BJ18" s="86">
        <f t="shared" si="21"/>
        <v>0.1498932121191604</v>
      </c>
      <c r="BL18" s="86">
        <f t="shared" si="31"/>
        <v>0.03854065123007326</v>
      </c>
      <c r="BM18" s="86">
        <f t="shared" si="32"/>
        <v>0.00011398971794181887</v>
      </c>
      <c r="BN18" s="86">
        <f t="shared" si="33"/>
        <v>0.001852939244841481</v>
      </c>
      <c r="BO18" s="86">
        <f t="shared" si="34"/>
        <v>0</v>
      </c>
      <c r="BP18" s="86">
        <f t="shared" si="35"/>
        <v>0</v>
      </c>
      <c r="BQ18" s="86">
        <f t="shared" si="36"/>
        <v>0.05153790438858831</v>
      </c>
      <c r="BR18" s="86">
        <f t="shared" si="37"/>
        <v>0.001852939244841481</v>
      </c>
      <c r="BS18" s="86">
        <f t="shared" si="38"/>
        <v>0</v>
      </c>
      <c r="BT18" s="86">
        <f t="shared" si="39"/>
        <v>0</v>
      </c>
      <c r="BU18" s="268">
        <f t="shared" si="40"/>
        <v>0.09389842382628635</v>
      </c>
      <c r="BW18" s="86">
        <f t="shared" si="22"/>
        <v>0.03854065123007326</v>
      </c>
      <c r="BX18" s="86">
        <f t="shared" si="23"/>
        <v>0.00020898114956000122</v>
      </c>
      <c r="BY18" s="86">
        <f t="shared" si="24"/>
        <v>0.0049411713195772825</v>
      </c>
      <c r="BZ18" s="86">
        <f t="shared" si="25"/>
        <v>0</v>
      </c>
      <c r="CA18" s="86">
        <f t="shared" si="26"/>
        <v>0</v>
      </c>
      <c r="CB18" s="86">
        <f t="shared" si="27"/>
        <v>0.05153790438858831</v>
      </c>
      <c r="CC18" s="86">
        <f t="shared" si="28"/>
        <v>0.004941171319577284</v>
      </c>
      <c r="CD18" s="86">
        <f t="shared" si="29"/>
        <v>0</v>
      </c>
      <c r="CE18" s="86">
        <f t="shared" si="30"/>
        <v>0</v>
      </c>
      <c r="CF18" s="86">
        <f t="shared" si="41"/>
        <v>0.10016987940737614</v>
      </c>
      <c r="CH18" s="264">
        <f t="shared" si="42"/>
        <v>1.21504146511104</v>
      </c>
      <c r="CI18" s="264">
        <f t="shared" si="43"/>
        <v>0.09389842382628635</v>
      </c>
      <c r="CJ18" s="264">
        <f t="shared" si="44"/>
        <v>0.10016987940737614</v>
      </c>
      <c r="CK18" s="293">
        <f t="shared" si="45"/>
        <v>0.44475426456875006</v>
      </c>
    </row>
    <row r="19" spans="1:89" ht="15">
      <c r="A19" s="240">
        <v>13026</v>
      </c>
      <c r="B19" s="291">
        <v>1</v>
      </c>
      <c r="C19" s="240">
        <v>0</v>
      </c>
      <c r="D19" s="240" t="s">
        <v>556</v>
      </c>
      <c r="E19" s="240">
        <v>20</v>
      </c>
      <c r="F19" s="240">
        <v>0.002423</v>
      </c>
      <c r="G19" s="255">
        <v>0.001873846890663796</v>
      </c>
      <c r="H19" s="241">
        <v>0.0041191</v>
      </c>
      <c r="I19" s="241">
        <v>0</v>
      </c>
      <c r="J19" s="241">
        <v>0</v>
      </c>
      <c r="K19" s="241">
        <v>0.0213224</v>
      </c>
      <c r="L19" s="241">
        <v>0</v>
      </c>
      <c r="M19" s="241">
        <v>0.050398399999999996</v>
      </c>
      <c r="N19" s="241">
        <v>0.1269652</v>
      </c>
      <c r="O19" s="241">
        <v>0</v>
      </c>
      <c r="P19" s="241">
        <v>1.4038861999999999</v>
      </c>
      <c r="Q19" s="241">
        <v>2.3406179999999996</v>
      </c>
      <c r="R19" s="241">
        <v>0.002423</v>
      </c>
      <c r="S19" s="241">
        <v>0</v>
      </c>
      <c r="T19" s="241">
        <v>0.0041191</v>
      </c>
      <c r="U19" s="241">
        <v>0</v>
      </c>
      <c r="V19" s="241">
        <v>0</v>
      </c>
      <c r="W19" s="241">
        <v>0</v>
      </c>
      <c r="X19" s="241">
        <v>0.0213224</v>
      </c>
      <c r="Y19" s="241">
        <v>0</v>
      </c>
      <c r="Z19" s="241">
        <v>0.0213224</v>
      </c>
      <c r="AA19" s="241">
        <v>0.2032897</v>
      </c>
      <c r="AB19" s="241">
        <v>2.5397886</v>
      </c>
      <c r="AC19" s="241">
        <v>1.1400214999999998</v>
      </c>
      <c r="AD19" s="241">
        <v>2.5439077</v>
      </c>
      <c r="AE19" s="241">
        <v>0.19868599999999997</v>
      </c>
      <c r="AF19" s="241">
        <v>0.1991706</v>
      </c>
      <c r="AI19" s="240">
        <v>13026</v>
      </c>
      <c r="AJ19" s="240">
        <v>1</v>
      </c>
      <c r="AK19" s="240">
        <v>0</v>
      </c>
      <c r="AL19" s="240" t="s">
        <v>556</v>
      </c>
      <c r="AM19" s="240">
        <v>20</v>
      </c>
      <c r="AN19" s="164">
        <v>0.001873846890663796</v>
      </c>
      <c r="AO19" s="86">
        <f t="shared" si="0"/>
        <v>0.0031855397141284532</v>
      </c>
      <c r="AP19" s="86">
        <f t="shared" si="1"/>
        <v>0</v>
      </c>
      <c r="AQ19" s="86">
        <f t="shared" si="2"/>
        <v>0.016489852637841404</v>
      </c>
      <c r="AR19" s="86">
        <f t="shared" si="3"/>
        <v>0</v>
      </c>
      <c r="AS19" s="86">
        <f t="shared" si="4"/>
        <v>0.038976015325806954</v>
      </c>
      <c r="AT19" s="86">
        <f t="shared" si="5"/>
        <v>0.09818957707078292</v>
      </c>
      <c r="AU19" s="86">
        <f t="shared" si="6"/>
        <v>0</v>
      </c>
      <c r="AV19" s="86">
        <f t="shared" si="7"/>
        <v>1.0857068884506034</v>
      </c>
      <c r="AW19" s="86">
        <f t="shared" si="8"/>
        <v>1.8101360963812267</v>
      </c>
      <c r="AX19" s="86">
        <f t="shared" si="9"/>
        <v>0.0031855397141284532</v>
      </c>
      <c r="AY19" s="86">
        <f t="shared" si="10"/>
        <v>0</v>
      </c>
      <c r="AZ19" s="86">
        <f t="shared" si="11"/>
        <v>0</v>
      </c>
      <c r="BA19" s="86">
        <f t="shared" si="12"/>
        <v>0</v>
      </c>
      <c r="BB19" s="86">
        <f t="shared" si="13"/>
        <v>0.016489852637841404</v>
      </c>
      <c r="BC19" s="86">
        <f t="shared" si="14"/>
        <v>0</v>
      </c>
      <c r="BD19" s="86">
        <f t="shared" si="15"/>
        <v>0.016489852637841404</v>
      </c>
      <c r="BE19" s="86">
        <f t="shared" si="16"/>
        <v>0.15721575412669248</v>
      </c>
      <c r="BF19" s="86">
        <f t="shared" si="17"/>
        <v>1.964166310793791</v>
      </c>
      <c r="BG19" s="86">
        <f t="shared" si="18"/>
        <v>0.8816449620573159</v>
      </c>
      <c r="BH19" s="86">
        <f t="shared" si="19"/>
        <v>1.9673518505079195</v>
      </c>
      <c r="BI19" s="86">
        <f t="shared" si="20"/>
        <v>0.15365544503443127</v>
      </c>
      <c r="BJ19" s="86">
        <f t="shared" si="21"/>
        <v>0.15403021441256404</v>
      </c>
      <c r="BL19" s="86">
        <f t="shared" si="31"/>
        <v>0.00013952663947882623</v>
      </c>
      <c r="BM19" s="86">
        <f t="shared" si="32"/>
        <v>0</v>
      </c>
      <c r="BN19" s="86">
        <f t="shared" si="33"/>
        <v>0.0007222555455374535</v>
      </c>
      <c r="BO19" s="86">
        <f t="shared" si="34"/>
        <v>0</v>
      </c>
      <c r="BP19" s="86">
        <f t="shared" si="35"/>
        <v>0.0017071494712703446</v>
      </c>
      <c r="BQ19" s="86">
        <f t="shared" si="36"/>
        <v>0.07928396102149773</v>
      </c>
      <c r="BR19" s="86">
        <f t="shared" si="37"/>
        <v>0</v>
      </c>
      <c r="BS19" s="86">
        <f t="shared" si="38"/>
        <v>0.0007222555455374535</v>
      </c>
      <c r="BT19" s="86">
        <f t="shared" si="39"/>
        <v>0</v>
      </c>
      <c r="BU19" s="268">
        <f t="shared" si="40"/>
        <v>0.0825751482233218</v>
      </c>
      <c r="BW19" s="86">
        <f t="shared" si="22"/>
        <v>0.00013952663947882623</v>
      </c>
      <c r="BX19" s="86">
        <f t="shared" si="23"/>
        <v>0</v>
      </c>
      <c r="BY19" s="86">
        <f t="shared" si="24"/>
        <v>0.001926014788099876</v>
      </c>
      <c r="BZ19" s="86">
        <f t="shared" si="25"/>
        <v>0</v>
      </c>
      <c r="CA19" s="86">
        <f t="shared" si="26"/>
        <v>0.0017071494712703446</v>
      </c>
      <c r="CB19" s="86">
        <f t="shared" si="27"/>
        <v>0.07928396102149773</v>
      </c>
      <c r="CC19" s="86">
        <f t="shared" si="28"/>
        <v>0</v>
      </c>
      <c r="CD19" s="86">
        <f t="shared" si="29"/>
        <v>0.0007222555455374535</v>
      </c>
      <c r="CE19" s="86">
        <f t="shared" si="30"/>
        <v>0</v>
      </c>
      <c r="CF19" s="86">
        <f t="shared" si="41"/>
        <v>0.08377890746588423</v>
      </c>
      <c r="CH19" s="264">
        <f t="shared" si="42"/>
        <v>0.6436008223018406</v>
      </c>
      <c r="CI19" s="264">
        <f t="shared" si="43"/>
        <v>0.0825751482233218</v>
      </c>
      <c r="CJ19" s="264">
        <f t="shared" si="44"/>
        <v>0.08377890746588423</v>
      </c>
      <c r="CK19" s="293">
        <f t="shared" si="45"/>
        <v>0.371978349148526</v>
      </c>
    </row>
    <row r="20" spans="1:89" ht="15">
      <c r="A20" s="240">
        <v>13048</v>
      </c>
      <c r="B20" s="291">
        <v>1</v>
      </c>
      <c r="C20" s="240">
        <v>0</v>
      </c>
      <c r="D20" s="240" t="s">
        <v>556</v>
      </c>
      <c r="E20" s="240">
        <v>20</v>
      </c>
      <c r="F20" s="240">
        <v>0.000716</v>
      </c>
      <c r="G20" s="255">
        <v>0.0005537244629448113</v>
      </c>
      <c r="H20" s="241">
        <v>0</v>
      </c>
      <c r="I20" s="241">
        <v>0</v>
      </c>
      <c r="J20" s="241">
        <v>0</v>
      </c>
      <c r="K20" s="241">
        <v>0.0844164</v>
      </c>
      <c r="L20" s="241">
        <v>0.0012171999999999999</v>
      </c>
      <c r="M20" s="241">
        <v>4.3968128</v>
      </c>
      <c r="N20" s="241">
        <v>0.32248639999999995</v>
      </c>
      <c r="O20" s="241">
        <v>0.0013603999999999999</v>
      </c>
      <c r="P20" s="241">
        <v>1.2092524</v>
      </c>
      <c r="Q20" s="241">
        <v>1.16171</v>
      </c>
      <c r="R20" s="241">
        <v>0.000716</v>
      </c>
      <c r="S20" s="241">
        <v>0</v>
      </c>
      <c r="T20" s="241">
        <v>0</v>
      </c>
      <c r="U20" s="241">
        <v>0</v>
      </c>
      <c r="V20" s="241">
        <v>0.05677879999999999</v>
      </c>
      <c r="W20" s="241">
        <v>0.0148928</v>
      </c>
      <c r="X20" s="241">
        <v>0.01253</v>
      </c>
      <c r="Y20" s="241">
        <v>0.0012171999999999999</v>
      </c>
      <c r="Z20" s="241">
        <v>0.0294992</v>
      </c>
      <c r="AA20" s="241">
        <v>4.806508</v>
      </c>
      <c r="AB20" s="241">
        <v>5.968289599999999</v>
      </c>
      <c r="AC20" s="241">
        <v>4.7589656</v>
      </c>
      <c r="AD20" s="241">
        <v>5.968289599999999</v>
      </c>
      <c r="AE20" s="241">
        <v>4.8062932</v>
      </c>
      <c r="AF20" s="241">
        <v>4.806508</v>
      </c>
      <c r="AI20" s="240">
        <v>13048</v>
      </c>
      <c r="AJ20" s="240">
        <v>1</v>
      </c>
      <c r="AK20" s="240">
        <v>0</v>
      </c>
      <c r="AL20" s="240" t="s">
        <v>556</v>
      </c>
      <c r="AM20" s="240">
        <v>20</v>
      </c>
      <c r="AN20" s="164">
        <v>0.0005537244629448113</v>
      </c>
      <c r="AO20" s="86">
        <f t="shared" si="0"/>
        <v>0</v>
      </c>
      <c r="AP20" s="86">
        <f t="shared" si="1"/>
        <v>0</v>
      </c>
      <c r="AQ20" s="86">
        <f t="shared" si="2"/>
        <v>0.06528411418119326</v>
      </c>
      <c r="AR20" s="86">
        <f t="shared" si="3"/>
        <v>0.0009413315870061791</v>
      </c>
      <c r="AS20" s="86">
        <f t="shared" si="4"/>
        <v>3.4003111820514977</v>
      </c>
      <c r="AT20" s="86">
        <f t="shared" si="5"/>
        <v>0.24939749811034298</v>
      </c>
      <c r="AU20" s="86">
        <f t="shared" si="6"/>
        <v>0.0010520764795951415</v>
      </c>
      <c r="AV20" s="86">
        <f t="shared" si="7"/>
        <v>0.9351852454674919</v>
      </c>
      <c r="AW20" s="86">
        <f t="shared" si="8"/>
        <v>0.8984179411279565</v>
      </c>
      <c r="AX20" s="86">
        <f t="shared" si="9"/>
        <v>0</v>
      </c>
      <c r="AY20" s="86">
        <f t="shared" si="10"/>
        <v>0</v>
      </c>
      <c r="AZ20" s="86">
        <f t="shared" si="11"/>
        <v>0.04391034991152353</v>
      </c>
      <c r="BA20" s="86">
        <f t="shared" si="12"/>
        <v>0.011517468829252074</v>
      </c>
      <c r="BB20" s="86">
        <f t="shared" si="13"/>
        <v>0.009690178101534198</v>
      </c>
      <c r="BC20" s="86">
        <f t="shared" si="14"/>
        <v>0.0009413315870061791</v>
      </c>
      <c r="BD20" s="86">
        <f t="shared" si="15"/>
        <v>0.022813447873326228</v>
      </c>
      <c r="BE20" s="86">
        <f t="shared" si="16"/>
        <v>3.717152319748519</v>
      </c>
      <c r="BF20" s="86">
        <f t="shared" si="17"/>
        <v>4.615625633322769</v>
      </c>
      <c r="BG20" s="86">
        <f t="shared" si="18"/>
        <v>3.6803850154089828</v>
      </c>
      <c r="BH20" s="86">
        <f t="shared" si="19"/>
        <v>4.615625633322769</v>
      </c>
      <c r="BI20" s="86">
        <f t="shared" si="20"/>
        <v>3.716986202409635</v>
      </c>
      <c r="BJ20" s="86">
        <f t="shared" si="21"/>
        <v>3.717152319748519</v>
      </c>
      <c r="BL20" s="86">
        <f t="shared" si="31"/>
        <v>0</v>
      </c>
      <c r="BM20" s="86">
        <f t="shared" si="32"/>
        <v>0</v>
      </c>
      <c r="BN20" s="86">
        <f t="shared" si="33"/>
        <v>0.002859444201136265</v>
      </c>
      <c r="BO20" s="86">
        <f t="shared" si="34"/>
        <v>4.123032351087064E-05</v>
      </c>
      <c r="BP20" s="86">
        <f t="shared" si="35"/>
        <v>0.1489336297738556</v>
      </c>
      <c r="BQ20" s="86">
        <f t="shared" si="36"/>
        <v>0.03935070582140449</v>
      </c>
      <c r="BR20" s="86">
        <f t="shared" si="37"/>
        <v>0.0019232733261247306</v>
      </c>
      <c r="BS20" s="86">
        <f t="shared" si="38"/>
        <v>0.0004244298008471979</v>
      </c>
      <c r="BT20" s="86">
        <f t="shared" si="39"/>
        <v>4.123032351087064E-05</v>
      </c>
      <c r="BU20" s="268">
        <f t="shared" si="40"/>
        <v>0.19357394357039</v>
      </c>
      <c r="BW20" s="86">
        <f t="shared" si="22"/>
        <v>0</v>
      </c>
      <c r="BX20" s="86">
        <f t="shared" si="23"/>
        <v>0</v>
      </c>
      <c r="BY20" s="86">
        <f t="shared" si="24"/>
        <v>0.007625184536363373</v>
      </c>
      <c r="BZ20" s="86">
        <f t="shared" si="25"/>
        <v>4.123032351087064E-05</v>
      </c>
      <c r="CA20" s="86">
        <f t="shared" si="26"/>
        <v>0.1489336297738556</v>
      </c>
      <c r="CB20" s="86">
        <f t="shared" si="27"/>
        <v>0.03935070582140449</v>
      </c>
      <c r="CC20" s="86">
        <f t="shared" si="28"/>
        <v>0.00512872886966595</v>
      </c>
      <c r="CD20" s="86">
        <f t="shared" si="29"/>
        <v>0.0004244298008471979</v>
      </c>
      <c r="CE20" s="86">
        <f t="shared" si="30"/>
        <v>4.123032351087064E-05</v>
      </c>
      <c r="CF20" s="86">
        <f t="shared" si="41"/>
        <v>0.20154513944915833</v>
      </c>
      <c r="CH20" s="264">
        <f t="shared" si="42"/>
        <v>2.6866810612485574</v>
      </c>
      <c r="CI20" s="264">
        <f t="shared" si="43"/>
        <v>0.19357394357039</v>
      </c>
      <c r="CJ20" s="264">
        <f t="shared" si="44"/>
        <v>0.20154513944915833</v>
      </c>
      <c r="CK20" s="293">
        <f t="shared" si="45"/>
        <v>0.8948604191542631</v>
      </c>
    </row>
    <row r="21" spans="1:89" ht="15">
      <c r="A21" s="240">
        <v>13054</v>
      </c>
      <c r="B21" s="291">
        <v>1</v>
      </c>
      <c r="C21" s="240">
        <v>0</v>
      </c>
      <c r="D21" s="240" t="s">
        <v>556</v>
      </c>
      <c r="E21" s="240">
        <v>20</v>
      </c>
      <c r="F21" s="240">
        <v>0.000716</v>
      </c>
      <c r="G21" s="255">
        <v>0.0005537244629448113</v>
      </c>
      <c r="H21" s="241">
        <v>0.33107839999999994</v>
      </c>
      <c r="I21" s="241">
        <v>0.029427599999999998</v>
      </c>
      <c r="J21" s="241">
        <v>0.000716</v>
      </c>
      <c r="K21" s="241">
        <v>0.09179119999999999</v>
      </c>
      <c r="L21" s="241">
        <v>7.159999999999999E-05</v>
      </c>
      <c r="M21" s="241">
        <v>0.08864079999999999</v>
      </c>
      <c r="N21" s="241">
        <v>0.1033904</v>
      </c>
      <c r="O21" s="241">
        <v>0</v>
      </c>
      <c r="P21" s="241">
        <v>0.3942296</v>
      </c>
      <c r="Q21" s="241">
        <v>0.7316088</v>
      </c>
      <c r="R21" s="241">
        <v>0.000716</v>
      </c>
      <c r="S21" s="241">
        <v>0</v>
      </c>
      <c r="T21" s="241">
        <v>0</v>
      </c>
      <c r="U21" s="241">
        <v>0</v>
      </c>
      <c r="V21" s="241">
        <v>0</v>
      </c>
      <c r="W21" s="241">
        <v>0.0021479999999999997</v>
      </c>
      <c r="X21" s="241">
        <v>0.0890704</v>
      </c>
      <c r="Y21" s="241">
        <v>0</v>
      </c>
      <c r="Z21" s="241">
        <v>0.0113128</v>
      </c>
      <c r="AA21" s="241">
        <v>0.6446863999999999</v>
      </c>
      <c r="AB21" s="241">
        <v>1.0452168</v>
      </c>
      <c r="AC21" s="241">
        <v>0.9819939999999999</v>
      </c>
      <c r="AD21" s="241">
        <v>1.3762952</v>
      </c>
      <c r="AE21" s="241">
        <v>0.3133216</v>
      </c>
      <c r="AF21" s="241">
        <v>0.313608</v>
      </c>
      <c r="AI21" s="240">
        <v>13054</v>
      </c>
      <c r="AJ21" s="240">
        <v>1</v>
      </c>
      <c r="AK21" s="240">
        <v>0</v>
      </c>
      <c r="AL21" s="240" t="s">
        <v>556</v>
      </c>
      <c r="AM21" s="240">
        <v>20</v>
      </c>
      <c r="AN21" s="164">
        <v>0.0005537244629448113</v>
      </c>
      <c r="AO21" s="86">
        <f t="shared" si="0"/>
        <v>0.2560421916656807</v>
      </c>
      <c r="AP21" s="86">
        <f t="shared" si="1"/>
        <v>0.022758075427031742</v>
      </c>
      <c r="AQ21" s="86">
        <f t="shared" si="2"/>
        <v>0.0709874761495248</v>
      </c>
      <c r="AR21" s="86">
        <f t="shared" si="3"/>
        <v>5.5372446294481126E-05</v>
      </c>
      <c r="AS21" s="86">
        <f t="shared" si="4"/>
        <v>0.06855108851256764</v>
      </c>
      <c r="AT21" s="86">
        <f t="shared" si="5"/>
        <v>0.07995781244923075</v>
      </c>
      <c r="AU21" s="86">
        <f t="shared" si="6"/>
        <v>0</v>
      </c>
      <c r="AV21" s="86">
        <f t="shared" si="7"/>
        <v>0.30488068929741313</v>
      </c>
      <c r="AW21" s="86">
        <f t="shared" si="8"/>
        <v>0.5657956562370082</v>
      </c>
      <c r="AX21" s="86">
        <f t="shared" si="9"/>
        <v>0</v>
      </c>
      <c r="AY21" s="86">
        <f t="shared" si="10"/>
        <v>0</v>
      </c>
      <c r="AZ21" s="86">
        <f t="shared" si="11"/>
        <v>0</v>
      </c>
      <c r="BA21" s="86">
        <f t="shared" si="12"/>
        <v>0.0016611733888344338</v>
      </c>
      <c r="BB21" s="86">
        <f t="shared" si="13"/>
        <v>0.06888332319033454</v>
      </c>
      <c r="BC21" s="86">
        <f t="shared" si="14"/>
        <v>0</v>
      </c>
      <c r="BD21" s="86">
        <f t="shared" si="15"/>
        <v>0.008748846514528019</v>
      </c>
      <c r="BE21" s="86">
        <f t="shared" si="16"/>
        <v>0.4985735064355081</v>
      </c>
      <c r="BF21" s="86">
        <f t="shared" si="17"/>
        <v>0.8083269710068356</v>
      </c>
      <c r="BG21" s="86">
        <f t="shared" si="18"/>
        <v>0.7594331009288087</v>
      </c>
      <c r="BH21" s="86">
        <f t="shared" si="19"/>
        <v>1.0643691626725162</v>
      </c>
      <c r="BI21" s="86">
        <f t="shared" si="20"/>
        <v>0.24230982498464942</v>
      </c>
      <c r="BJ21" s="86">
        <f t="shared" si="21"/>
        <v>0.24253131476982734</v>
      </c>
      <c r="BL21" s="86">
        <f t="shared" si="31"/>
        <v>0.011214647994956814</v>
      </c>
      <c r="BM21" s="86">
        <f t="shared" si="32"/>
        <v>0.0009968037037039904</v>
      </c>
      <c r="BN21" s="86">
        <f t="shared" si="33"/>
        <v>0.0031092514553491863</v>
      </c>
      <c r="BO21" s="86">
        <f t="shared" si="34"/>
        <v>2.425313147698273E-06</v>
      </c>
      <c r="BP21" s="86">
        <f t="shared" si="35"/>
        <v>0.0030025376768504624</v>
      </c>
      <c r="BQ21" s="86">
        <f t="shared" si="36"/>
        <v>0.02478184974318096</v>
      </c>
      <c r="BR21" s="86">
        <f t="shared" si="37"/>
        <v>0</v>
      </c>
      <c r="BS21" s="86">
        <f t="shared" si="38"/>
        <v>0.0030170895557366526</v>
      </c>
      <c r="BT21" s="86">
        <f t="shared" si="39"/>
        <v>0</v>
      </c>
      <c r="BU21" s="268">
        <f t="shared" si="40"/>
        <v>0.046124605442925765</v>
      </c>
      <c r="BW21" s="86">
        <f t="shared" si="22"/>
        <v>0.011214647994956814</v>
      </c>
      <c r="BX21" s="86">
        <f t="shared" si="23"/>
        <v>0.0018274734567906485</v>
      </c>
      <c r="BY21" s="86">
        <f t="shared" si="24"/>
        <v>0.008291337214264498</v>
      </c>
      <c r="BZ21" s="86">
        <f t="shared" si="25"/>
        <v>2.425313147698273E-06</v>
      </c>
      <c r="CA21" s="86">
        <f t="shared" si="26"/>
        <v>0.0030025376768504624</v>
      </c>
      <c r="CB21" s="86">
        <f t="shared" si="27"/>
        <v>0.02478184974318096</v>
      </c>
      <c r="CC21" s="86">
        <f t="shared" si="28"/>
        <v>0</v>
      </c>
      <c r="CD21" s="86">
        <f t="shared" si="29"/>
        <v>0.0030170895557366526</v>
      </c>
      <c r="CE21" s="86">
        <f t="shared" si="30"/>
        <v>0</v>
      </c>
      <c r="CF21" s="86">
        <f t="shared" si="41"/>
        <v>0.05213736095492773</v>
      </c>
      <c r="CH21" s="264">
        <f t="shared" si="42"/>
        <v>0.5543861636780303</v>
      </c>
      <c r="CI21" s="264">
        <f t="shared" si="43"/>
        <v>0.046124605442925765</v>
      </c>
      <c r="CJ21" s="264">
        <f t="shared" si="44"/>
        <v>0.05213736095492773</v>
      </c>
      <c r="CK21" s="293">
        <f t="shared" si="45"/>
        <v>0.23148988263987913</v>
      </c>
    </row>
    <row r="22" spans="1:89" ht="15">
      <c r="A22" s="240">
        <v>13072</v>
      </c>
      <c r="B22" s="291">
        <v>1</v>
      </c>
      <c r="C22" s="240">
        <v>0</v>
      </c>
      <c r="D22" s="240" t="s">
        <v>556</v>
      </c>
      <c r="E22" s="240">
        <v>20</v>
      </c>
      <c r="F22" s="240">
        <v>0.000716</v>
      </c>
      <c r="G22" s="255">
        <v>0.0005537244629448113</v>
      </c>
      <c r="H22" s="241">
        <v>2.8313504</v>
      </c>
      <c r="I22" s="241">
        <v>0.047971999999999994</v>
      </c>
      <c r="J22" s="241">
        <v>0.000716</v>
      </c>
      <c r="K22" s="241">
        <v>0.040096</v>
      </c>
      <c r="L22" s="241">
        <v>0.0030072</v>
      </c>
      <c r="M22" s="241">
        <v>0.5681459999999999</v>
      </c>
      <c r="N22" s="241">
        <v>0.23649479999999998</v>
      </c>
      <c r="O22" s="241">
        <v>0.020907199999999997</v>
      </c>
      <c r="P22" s="241">
        <v>0.5962848</v>
      </c>
      <c r="Q22" s="241">
        <v>1.2640263999999999</v>
      </c>
      <c r="R22" s="241">
        <v>0.000716</v>
      </c>
      <c r="S22" s="241">
        <v>0</v>
      </c>
      <c r="T22" s="241">
        <v>0.149286</v>
      </c>
      <c r="U22" s="241">
        <v>0.3462576</v>
      </c>
      <c r="V22" s="241">
        <v>0.026062399999999996</v>
      </c>
      <c r="W22" s="241">
        <v>0.007661199999999999</v>
      </c>
      <c r="X22" s="241">
        <v>0</v>
      </c>
      <c r="Y22" s="241">
        <v>0.0030072</v>
      </c>
      <c r="Z22" s="241">
        <v>0.0134608</v>
      </c>
      <c r="AA22" s="241">
        <v>3.7481883999999996</v>
      </c>
      <c r="AB22" s="241">
        <v>2.1807928</v>
      </c>
      <c r="AC22" s="241">
        <v>4.4159299999999995</v>
      </c>
      <c r="AD22" s="241">
        <v>5.0121432</v>
      </c>
      <c r="AE22" s="241">
        <v>0.9166232</v>
      </c>
      <c r="AF22" s="241">
        <v>0.9168379999999999</v>
      </c>
      <c r="AI22" s="240">
        <v>13072</v>
      </c>
      <c r="AJ22" s="240">
        <v>1</v>
      </c>
      <c r="AK22" s="240">
        <v>0</v>
      </c>
      <c r="AL22" s="240" t="s">
        <v>556</v>
      </c>
      <c r="AM22" s="240">
        <v>20</v>
      </c>
      <c r="AN22" s="164">
        <v>0.0005537244629448113</v>
      </c>
      <c r="AO22" s="86">
        <f t="shared" si="0"/>
        <v>2.1896480162689618</v>
      </c>
      <c r="AP22" s="86">
        <f t="shared" si="1"/>
        <v>0.037099539017302355</v>
      </c>
      <c r="AQ22" s="86">
        <f t="shared" si="2"/>
        <v>0.031008569924909437</v>
      </c>
      <c r="AR22" s="86">
        <f t="shared" si="3"/>
        <v>0.0023256427443682074</v>
      </c>
      <c r="AS22" s="86">
        <f t="shared" si="4"/>
        <v>0.4393803613467077</v>
      </c>
      <c r="AT22" s="86">
        <f t="shared" si="5"/>
        <v>0.18289519011067118</v>
      </c>
      <c r="AU22" s="86">
        <f t="shared" si="6"/>
        <v>0.016168754317988487</v>
      </c>
      <c r="AV22" s="86">
        <f t="shared" si="7"/>
        <v>0.46114173274043885</v>
      </c>
      <c r="AW22" s="86">
        <f t="shared" si="8"/>
        <v>0.9775451668827698</v>
      </c>
      <c r="AX22" s="86">
        <f t="shared" si="9"/>
        <v>0.11545155052399317</v>
      </c>
      <c r="AY22" s="86">
        <f t="shared" si="10"/>
        <v>0.2677811502801108</v>
      </c>
      <c r="AZ22" s="86">
        <f t="shared" si="11"/>
        <v>0.02015557045119113</v>
      </c>
      <c r="BA22" s="86">
        <f t="shared" si="12"/>
        <v>0.005924851753509481</v>
      </c>
      <c r="BB22" s="86">
        <f t="shared" si="13"/>
        <v>0</v>
      </c>
      <c r="BC22" s="86">
        <f t="shared" si="14"/>
        <v>0.0023256427443682074</v>
      </c>
      <c r="BD22" s="86">
        <f t="shared" si="15"/>
        <v>0.010410019903362454</v>
      </c>
      <c r="BE22" s="86">
        <f t="shared" si="16"/>
        <v>2.8986921910697925</v>
      </c>
      <c r="BF22" s="86">
        <f t="shared" si="17"/>
        <v>1.6865339692373063</v>
      </c>
      <c r="BG22" s="86">
        <f t="shared" si="18"/>
        <v>3.4150956252121234</v>
      </c>
      <c r="BH22" s="86">
        <f t="shared" si="19"/>
        <v>3.876181985506268</v>
      </c>
      <c r="BI22" s="86">
        <f t="shared" si="20"/>
        <v>0.7088780574619474</v>
      </c>
      <c r="BJ22" s="86">
        <f t="shared" si="21"/>
        <v>0.7090441748008309</v>
      </c>
      <c r="BL22" s="86">
        <f t="shared" si="31"/>
        <v>0.09590658311258052</v>
      </c>
      <c r="BM22" s="86">
        <f t="shared" si="32"/>
        <v>0.001624959808957843</v>
      </c>
      <c r="BN22" s="86">
        <f t="shared" si="33"/>
        <v>0.0013581753627110334</v>
      </c>
      <c r="BO22" s="86">
        <f t="shared" si="34"/>
        <v>0.00010186315220332748</v>
      </c>
      <c r="BP22" s="86">
        <f t="shared" si="35"/>
        <v>0.0192448598269858</v>
      </c>
      <c r="BQ22" s="86">
        <f t="shared" si="36"/>
        <v>0.04281647830946532</v>
      </c>
      <c r="BR22" s="86">
        <f t="shared" si="37"/>
        <v>0.0008828139857621715</v>
      </c>
      <c r="BS22" s="86">
        <f t="shared" si="38"/>
        <v>0</v>
      </c>
      <c r="BT22" s="86">
        <f t="shared" si="39"/>
        <v>0.00010186315220332748</v>
      </c>
      <c r="BU22" s="268">
        <f t="shared" si="40"/>
        <v>0.16203759671086937</v>
      </c>
      <c r="BW22" s="86">
        <f t="shared" si="22"/>
        <v>0.09590658311258052</v>
      </c>
      <c r="BX22" s="86">
        <f t="shared" si="23"/>
        <v>0.0029790929830893786</v>
      </c>
      <c r="BY22" s="86">
        <f t="shared" si="24"/>
        <v>0.003621800967229422</v>
      </c>
      <c r="BZ22" s="86">
        <f t="shared" si="25"/>
        <v>0.00010186315220332748</v>
      </c>
      <c r="CA22" s="86">
        <f t="shared" si="26"/>
        <v>0.0192448598269858</v>
      </c>
      <c r="CB22" s="86">
        <f t="shared" si="27"/>
        <v>0.04281647830946532</v>
      </c>
      <c r="CC22" s="86">
        <f t="shared" si="28"/>
        <v>0.002354170628699125</v>
      </c>
      <c r="CD22" s="86">
        <f t="shared" si="29"/>
        <v>0</v>
      </c>
      <c r="CE22" s="86">
        <f t="shared" si="30"/>
        <v>0.00010186315220332748</v>
      </c>
      <c r="CF22" s="86">
        <f t="shared" si="41"/>
        <v>0.16712671213245622</v>
      </c>
      <c r="CH22" s="264">
        <f t="shared" si="42"/>
        <v>2.49301980640485</v>
      </c>
      <c r="CI22" s="264">
        <f t="shared" si="43"/>
        <v>0.16203759671086937</v>
      </c>
      <c r="CJ22" s="264">
        <f t="shared" si="44"/>
        <v>0.16712671213245622</v>
      </c>
      <c r="CK22" s="293">
        <f t="shared" si="45"/>
        <v>0.7420426018681057</v>
      </c>
    </row>
    <row r="23" spans="1:89" ht="15.75" thickBot="1">
      <c r="A23" s="240">
        <v>13101</v>
      </c>
      <c r="B23" s="253">
        <v>1</v>
      </c>
      <c r="C23" s="240">
        <v>0</v>
      </c>
      <c r="D23" s="240" t="s">
        <v>556</v>
      </c>
      <c r="E23" s="240">
        <v>20</v>
      </c>
      <c r="F23" s="243">
        <v>0.000716</v>
      </c>
      <c r="G23" s="256">
        <v>0.0005537244629448113</v>
      </c>
      <c r="H23" s="241">
        <v>0.0018616</v>
      </c>
      <c r="I23" s="241">
        <v>0</v>
      </c>
      <c r="J23" s="241">
        <v>0</v>
      </c>
      <c r="K23" s="241">
        <v>0.0031504</v>
      </c>
      <c r="L23" s="241">
        <v>0</v>
      </c>
      <c r="M23" s="241">
        <v>0.11319959999999998</v>
      </c>
      <c r="N23" s="241">
        <v>0.14291359999999997</v>
      </c>
      <c r="O23" s="241">
        <v>0</v>
      </c>
      <c r="P23" s="241">
        <v>0.06751879999999999</v>
      </c>
      <c r="Q23" s="241">
        <v>0</v>
      </c>
      <c r="R23" s="241">
        <v>0</v>
      </c>
      <c r="S23" s="241">
        <v>0</v>
      </c>
      <c r="T23" s="241">
        <v>0.0018616</v>
      </c>
      <c r="U23" s="241">
        <v>0</v>
      </c>
      <c r="V23" s="241">
        <v>0</v>
      </c>
      <c r="W23" s="241">
        <v>0</v>
      </c>
      <c r="X23" s="241">
        <v>0.0031504</v>
      </c>
      <c r="Y23" s="241">
        <v>0</v>
      </c>
      <c r="Z23" s="241">
        <v>0.0041528</v>
      </c>
      <c r="AA23" s="241">
        <v>0.2611968</v>
      </c>
      <c r="AB23" s="241">
        <v>0.2593352</v>
      </c>
      <c r="AC23" s="241">
        <v>0.19360639999999996</v>
      </c>
      <c r="AD23" s="241">
        <v>0.2611968</v>
      </c>
      <c r="AE23" s="241">
        <v>0.2592636</v>
      </c>
      <c r="AF23" s="241">
        <v>0.2593352</v>
      </c>
      <c r="AI23" s="240">
        <v>13101</v>
      </c>
      <c r="AJ23" s="240">
        <v>1</v>
      </c>
      <c r="AK23" s="240">
        <v>0</v>
      </c>
      <c r="AL23" s="240" t="s">
        <v>556</v>
      </c>
      <c r="AM23" s="240">
        <v>20</v>
      </c>
      <c r="AN23" s="244">
        <v>0.0005537244629448113</v>
      </c>
      <c r="AO23" s="86">
        <f t="shared" si="0"/>
        <v>0.0014396836036565093</v>
      </c>
      <c r="AP23" s="86">
        <f t="shared" si="1"/>
        <v>0</v>
      </c>
      <c r="AQ23" s="86">
        <f t="shared" si="2"/>
        <v>0.0024363876369571697</v>
      </c>
      <c r="AR23" s="86">
        <f t="shared" si="3"/>
        <v>0</v>
      </c>
      <c r="AS23" s="86">
        <f t="shared" si="4"/>
        <v>0.08754383759157465</v>
      </c>
      <c r="AT23" s="86">
        <f t="shared" si="5"/>
        <v>0.11052340280378431</v>
      </c>
      <c r="AU23" s="86">
        <f t="shared" si="6"/>
        <v>0</v>
      </c>
      <c r="AV23" s="86">
        <f t="shared" si="7"/>
        <v>0.052216216855695705</v>
      </c>
      <c r="AW23" s="86">
        <f t="shared" si="8"/>
        <v>0</v>
      </c>
      <c r="AX23" s="86">
        <f t="shared" si="9"/>
        <v>0.0014396836036565093</v>
      </c>
      <c r="AY23" s="86">
        <f t="shared" si="10"/>
        <v>0</v>
      </c>
      <c r="AZ23" s="86">
        <f t="shared" si="11"/>
        <v>0</v>
      </c>
      <c r="BA23" s="86">
        <f t="shared" si="12"/>
        <v>0</v>
      </c>
      <c r="BB23" s="86">
        <f t="shared" si="13"/>
        <v>0.0024363876369571697</v>
      </c>
      <c r="BC23" s="86">
        <f t="shared" si="14"/>
        <v>0</v>
      </c>
      <c r="BD23" s="86">
        <f t="shared" si="15"/>
        <v>0.0032116018850799058</v>
      </c>
      <c r="BE23" s="86">
        <f t="shared" si="16"/>
        <v>0.20199868408226718</v>
      </c>
      <c r="BF23" s="86">
        <f t="shared" si="17"/>
        <v>0.20055900047861064</v>
      </c>
      <c r="BG23" s="86">
        <f t="shared" si="18"/>
        <v>0.14972709478027696</v>
      </c>
      <c r="BH23" s="86">
        <f t="shared" si="19"/>
        <v>0.20199868408226718</v>
      </c>
      <c r="BI23" s="86">
        <f t="shared" si="20"/>
        <v>0.20050362803231617</v>
      </c>
      <c r="BJ23" s="86">
        <f t="shared" si="21"/>
        <v>0.20055900047861064</v>
      </c>
      <c r="BL23" s="86">
        <f t="shared" si="31"/>
        <v>6.30581418401551E-05</v>
      </c>
      <c r="BM23" s="86">
        <f t="shared" si="32"/>
        <v>0</v>
      </c>
      <c r="BN23" s="86">
        <f t="shared" si="33"/>
        <v>0.00010671377849872403</v>
      </c>
      <c r="BO23" s="86">
        <f t="shared" si="34"/>
        <v>0</v>
      </c>
      <c r="BP23" s="86">
        <f t="shared" si="35"/>
        <v>0.0038344200865109697</v>
      </c>
      <c r="BQ23" s="86">
        <f t="shared" si="36"/>
        <v>0</v>
      </c>
      <c r="BR23" s="86">
        <f t="shared" si="37"/>
        <v>0</v>
      </c>
      <c r="BS23" s="86">
        <f t="shared" si="38"/>
        <v>0.00010671377849872403</v>
      </c>
      <c r="BT23" s="86">
        <f t="shared" si="39"/>
        <v>0</v>
      </c>
      <c r="BU23" s="268">
        <f t="shared" si="40"/>
        <v>0.004110905785348573</v>
      </c>
      <c r="BW23" s="86">
        <f t="shared" si="22"/>
        <v>6.30581418401551E-05</v>
      </c>
      <c r="BX23" s="86">
        <f t="shared" si="23"/>
        <v>0</v>
      </c>
      <c r="BY23" s="86">
        <f t="shared" si="24"/>
        <v>0.0002845700759965974</v>
      </c>
      <c r="BZ23" s="86">
        <f t="shared" si="25"/>
        <v>0</v>
      </c>
      <c r="CA23" s="86">
        <f t="shared" si="26"/>
        <v>0.0038344200865109697</v>
      </c>
      <c r="CB23" s="86">
        <f t="shared" si="27"/>
        <v>0</v>
      </c>
      <c r="CC23" s="86">
        <f t="shared" si="28"/>
        <v>0</v>
      </c>
      <c r="CD23" s="86">
        <f t="shared" si="29"/>
        <v>0.00010671377849872403</v>
      </c>
      <c r="CE23" s="86">
        <f t="shared" si="30"/>
        <v>0</v>
      </c>
      <c r="CF23" s="86">
        <f t="shared" si="41"/>
        <v>0.0042887620828464465</v>
      </c>
      <c r="CH23" s="264">
        <f t="shared" si="42"/>
        <v>0.10930077918960218</v>
      </c>
      <c r="CI23" s="264">
        <f t="shared" si="43"/>
        <v>0.004110905785348573</v>
      </c>
      <c r="CJ23" s="264">
        <f t="shared" si="44"/>
        <v>0.0042887620828464465</v>
      </c>
      <c r="CK23" s="293">
        <f t="shared" si="45"/>
        <v>0.019042103647838225</v>
      </c>
    </row>
    <row r="24" spans="1:89" ht="15.75" thickBot="1">
      <c r="A24" s="240">
        <v>13066</v>
      </c>
      <c r="B24" s="253">
        <v>1</v>
      </c>
      <c r="C24" s="240">
        <v>0</v>
      </c>
      <c r="D24" s="240" t="s">
        <v>682</v>
      </c>
      <c r="E24" s="240">
        <v>28</v>
      </c>
      <c r="F24" s="240">
        <v>0.000716</v>
      </c>
      <c r="G24" s="255">
        <v>0.0005537244629448113</v>
      </c>
      <c r="H24" s="241">
        <v>1.121972</v>
      </c>
      <c r="I24" s="241">
        <v>0.0126016</v>
      </c>
      <c r="J24" s="241">
        <v>0.000716</v>
      </c>
      <c r="K24" s="241">
        <v>0</v>
      </c>
      <c r="L24" s="241">
        <v>0</v>
      </c>
      <c r="M24" s="241">
        <v>0</v>
      </c>
      <c r="N24" s="241">
        <v>0.0929368</v>
      </c>
      <c r="O24" s="241">
        <v>0</v>
      </c>
      <c r="P24" s="241">
        <v>0.004725599999999999</v>
      </c>
      <c r="Q24" s="241">
        <v>0.8416579999999999</v>
      </c>
      <c r="R24" s="241">
        <v>0.000716</v>
      </c>
      <c r="S24" s="241">
        <v>0</v>
      </c>
      <c r="T24" s="241">
        <v>0.8419444</v>
      </c>
      <c r="U24" s="241">
        <v>0</v>
      </c>
      <c r="V24" s="241">
        <v>0</v>
      </c>
      <c r="W24" s="241">
        <v>0</v>
      </c>
      <c r="X24" s="241">
        <v>0</v>
      </c>
      <c r="Y24" s="241">
        <v>0</v>
      </c>
      <c r="Z24" s="241">
        <v>0.0054415999999999996</v>
      </c>
      <c r="AA24" s="241">
        <v>1.4021427999999998</v>
      </c>
      <c r="AB24" s="241">
        <v>1.1218287999999998</v>
      </c>
      <c r="AC24" s="241">
        <v>2.2390752</v>
      </c>
      <c r="AD24" s="241">
        <v>2.2438008</v>
      </c>
      <c r="AE24" s="241">
        <v>0.10553839999999999</v>
      </c>
      <c r="AF24" s="241">
        <v>0.2801708</v>
      </c>
      <c r="AI24" s="240">
        <v>13066</v>
      </c>
      <c r="AJ24" s="240">
        <v>1</v>
      </c>
      <c r="AK24" s="240">
        <v>0</v>
      </c>
      <c r="AL24" s="240" t="s">
        <v>682</v>
      </c>
      <c r="AM24" s="240">
        <v>28</v>
      </c>
      <c r="AN24" s="164">
        <v>0.0005537244629448113</v>
      </c>
      <c r="AO24" s="86">
        <f t="shared" si="0"/>
        <v>0.8676862334345193</v>
      </c>
      <c r="AP24" s="86">
        <f t="shared" si="1"/>
        <v>0.009745550547828679</v>
      </c>
      <c r="AQ24" s="86">
        <f t="shared" si="2"/>
        <v>0</v>
      </c>
      <c r="AR24" s="86">
        <f t="shared" si="3"/>
        <v>0</v>
      </c>
      <c r="AS24" s="86">
        <f t="shared" si="4"/>
        <v>0</v>
      </c>
      <c r="AT24" s="86">
        <f t="shared" si="5"/>
        <v>0.07187343529023651</v>
      </c>
      <c r="AU24" s="86">
        <f t="shared" si="6"/>
        <v>0</v>
      </c>
      <c r="AV24" s="86">
        <f t="shared" si="7"/>
        <v>0.0036545814554357543</v>
      </c>
      <c r="AW24" s="86">
        <f t="shared" si="8"/>
        <v>0.6509031061916256</v>
      </c>
      <c r="AX24" s="86">
        <f t="shared" si="9"/>
        <v>0.6511245959768037</v>
      </c>
      <c r="AY24" s="86">
        <f t="shared" si="10"/>
        <v>0</v>
      </c>
      <c r="AZ24" s="86">
        <f t="shared" si="11"/>
        <v>0</v>
      </c>
      <c r="BA24" s="86">
        <f t="shared" si="12"/>
        <v>0</v>
      </c>
      <c r="BB24" s="86">
        <f t="shared" si="13"/>
        <v>0</v>
      </c>
      <c r="BC24" s="86">
        <f t="shared" si="14"/>
        <v>0</v>
      </c>
      <c r="BD24" s="86">
        <f t="shared" si="15"/>
        <v>0.004208305918380566</v>
      </c>
      <c r="BE24" s="86">
        <f t="shared" si="16"/>
        <v>1.084358615784824</v>
      </c>
      <c r="BF24" s="86">
        <f t="shared" si="17"/>
        <v>0.8675754885419302</v>
      </c>
      <c r="BG24" s="251">
        <f t="shared" si="18"/>
        <v>1.7316071405210138</v>
      </c>
      <c r="BH24" s="86">
        <f t="shared" si="19"/>
        <v>1.7352617219764497</v>
      </c>
      <c r="BI24" s="86">
        <f t="shared" si="20"/>
        <v>0.08161898583806518</v>
      </c>
      <c r="BJ24" s="86">
        <f t="shared" si="21"/>
        <v>0.21667238235030467</v>
      </c>
      <c r="BL24" s="86">
        <f t="shared" si="31"/>
        <v>0.03800465702443195</v>
      </c>
      <c r="BM24" s="86">
        <f t="shared" si="32"/>
        <v>0.0004268551139948961</v>
      </c>
      <c r="BN24" s="86">
        <f t="shared" si="33"/>
        <v>0</v>
      </c>
      <c r="BO24" s="86">
        <f t="shared" si="34"/>
        <v>0</v>
      </c>
      <c r="BP24" s="86">
        <f t="shared" si="35"/>
        <v>0</v>
      </c>
      <c r="BQ24" s="86">
        <f t="shared" si="36"/>
        <v>0.0285095560511932</v>
      </c>
      <c r="BR24" s="86">
        <f t="shared" si="37"/>
        <v>0</v>
      </c>
      <c r="BS24" s="86">
        <f t="shared" si="38"/>
        <v>0</v>
      </c>
      <c r="BT24" s="86">
        <f t="shared" si="39"/>
        <v>0</v>
      </c>
      <c r="BU24" s="268">
        <f t="shared" si="40"/>
        <v>0.06694106818962003</v>
      </c>
      <c r="BW24" s="86">
        <f t="shared" si="22"/>
        <v>0.03800465702443195</v>
      </c>
      <c r="BX24" s="86">
        <f t="shared" si="23"/>
        <v>0.0007825677089906427</v>
      </c>
      <c r="BY24" s="86">
        <f t="shared" si="24"/>
        <v>0</v>
      </c>
      <c r="BZ24" s="86">
        <f t="shared" si="25"/>
        <v>0</v>
      </c>
      <c r="CA24" s="86">
        <f t="shared" si="26"/>
        <v>0</v>
      </c>
      <c r="CB24" s="86">
        <f t="shared" si="27"/>
        <v>0.0285095560511932</v>
      </c>
      <c r="CC24" s="86">
        <f t="shared" si="28"/>
        <v>0</v>
      </c>
      <c r="CD24" s="86">
        <f t="shared" si="29"/>
        <v>0</v>
      </c>
      <c r="CE24" s="86">
        <f t="shared" si="30"/>
        <v>0</v>
      </c>
      <c r="CF24" s="86">
        <f t="shared" si="41"/>
        <v>0.06729678078461579</v>
      </c>
      <c r="CH24" s="264">
        <f t="shared" si="42"/>
        <v>1.26407321258034</v>
      </c>
      <c r="CI24" s="264">
        <f t="shared" si="43"/>
        <v>0.06694106818962003</v>
      </c>
      <c r="CJ24" s="264">
        <f t="shared" si="44"/>
        <v>0.06729678078461579</v>
      </c>
      <c r="CK24" s="293">
        <f t="shared" si="45"/>
        <v>0.29879770668369415</v>
      </c>
    </row>
    <row r="25" spans="1:89" ht="15">
      <c r="A25" s="240">
        <v>13079</v>
      </c>
      <c r="B25" s="253">
        <v>1</v>
      </c>
      <c r="C25" s="240">
        <v>0</v>
      </c>
      <c r="D25" s="240" t="s">
        <v>682</v>
      </c>
      <c r="E25" s="240">
        <v>28</v>
      </c>
      <c r="F25" s="240">
        <v>0.000716</v>
      </c>
      <c r="G25" s="255">
        <v>0.0005537244629448113</v>
      </c>
      <c r="H25" s="241">
        <v>0.2609104</v>
      </c>
      <c r="I25" s="241">
        <v>0</v>
      </c>
      <c r="J25" s="241">
        <v>0</v>
      </c>
      <c r="K25" s="241">
        <v>0.0008592</v>
      </c>
      <c r="L25" s="241">
        <v>0</v>
      </c>
      <c r="M25" s="241">
        <v>0</v>
      </c>
      <c r="N25" s="241">
        <v>0.043890799999999994</v>
      </c>
      <c r="O25" s="241">
        <v>0</v>
      </c>
      <c r="P25" s="241">
        <v>0.061719199999999995</v>
      </c>
      <c r="Q25" s="241">
        <v>0</v>
      </c>
      <c r="R25" s="241">
        <v>0</v>
      </c>
      <c r="S25" s="241">
        <v>0</v>
      </c>
      <c r="T25" s="241">
        <v>0.0045823999999999995</v>
      </c>
      <c r="U25" s="241">
        <v>0</v>
      </c>
      <c r="V25" s="241">
        <v>0</v>
      </c>
      <c r="W25" s="241">
        <v>0.0008592</v>
      </c>
      <c r="X25" s="241">
        <v>0</v>
      </c>
      <c r="Y25" s="241">
        <v>0</v>
      </c>
      <c r="Z25" s="241">
        <v>0</v>
      </c>
      <c r="AA25" s="241">
        <v>0.3062332</v>
      </c>
      <c r="AB25" s="241">
        <v>0.0452512</v>
      </c>
      <c r="AC25" s="241">
        <v>0.24444239999999998</v>
      </c>
      <c r="AD25" s="241">
        <v>0.3061616</v>
      </c>
      <c r="AE25" s="241">
        <v>0.04475</v>
      </c>
      <c r="AF25" s="241">
        <v>0.045322799999999996</v>
      </c>
      <c r="AI25" s="240">
        <v>13079</v>
      </c>
      <c r="AJ25" s="240">
        <v>1</v>
      </c>
      <c r="AK25" s="240">
        <v>0</v>
      </c>
      <c r="AL25" s="240" t="s">
        <v>682</v>
      </c>
      <c r="AM25" s="240">
        <v>28</v>
      </c>
      <c r="AN25" s="164">
        <v>0.0005537244629448113</v>
      </c>
      <c r="AO25" s="86">
        <f t="shared" si="0"/>
        <v>0.20177719429708924</v>
      </c>
      <c r="AP25" s="86">
        <f t="shared" si="1"/>
        <v>0</v>
      </c>
      <c r="AQ25" s="86">
        <f t="shared" si="2"/>
        <v>0.0006644693555337735</v>
      </c>
      <c r="AR25" s="86">
        <f t="shared" si="3"/>
        <v>0</v>
      </c>
      <c r="AS25" s="86">
        <f t="shared" si="4"/>
        <v>0</v>
      </c>
      <c r="AT25" s="86">
        <f t="shared" si="5"/>
        <v>0.03394330957851693</v>
      </c>
      <c r="AU25" s="86">
        <f t="shared" si="6"/>
        <v>0</v>
      </c>
      <c r="AV25" s="86">
        <f t="shared" si="7"/>
        <v>0.04773104870584274</v>
      </c>
      <c r="AW25" s="86">
        <f t="shared" si="8"/>
        <v>0</v>
      </c>
      <c r="AX25" s="86">
        <f t="shared" si="9"/>
        <v>0.003543836562846792</v>
      </c>
      <c r="AY25" s="86">
        <f t="shared" si="10"/>
        <v>0</v>
      </c>
      <c r="AZ25" s="86">
        <f t="shared" si="11"/>
        <v>0</v>
      </c>
      <c r="BA25" s="86">
        <f t="shared" si="12"/>
        <v>0.0006644693555337735</v>
      </c>
      <c r="BB25" s="86">
        <f t="shared" si="13"/>
        <v>0</v>
      </c>
      <c r="BC25" s="86">
        <f t="shared" si="14"/>
        <v>0</v>
      </c>
      <c r="BD25" s="86">
        <f t="shared" si="15"/>
        <v>0</v>
      </c>
      <c r="BE25" s="86">
        <f t="shared" si="16"/>
        <v>0.2368279528014958</v>
      </c>
      <c r="BF25" s="86">
        <f t="shared" si="17"/>
        <v>0.034995386058112074</v>
      </c>
      <c r="BG25" s="86">
        <f t="shared" si="18"/>
        <v>0.18904153164935855</v>
      </c>
      <c r="BH25" s="86">
        <f t="shared" si="19"/>
        <v>0.23677258035520132</v>
      </c>
      <c r="BI25" s="86">
        <f t="shared" si="20"/>
        <v>0.034607778934050704</v>
      </c>
      <c r="BJ25" s="86">
        <f t="shared" si="21"/>
        <v>0.03505075850440656</v>
      </c>
      <c r="BL25" s="86">
        <f t="shared" si="31"/>
        <v>0.008837841110212508</v>
      </c>
      <c r="BM25" s="86">
        <f t="shared" si="32"/>
        <v>0</v>
      </c>
      <c r="BN25" s="86">
        <f t="shared" si="33"/>
        <v>2.910375777237928E-05</v>
      </c>
      <c r="BO25" s="86">
        <f t="shared" si="34"/>
        <v>0</v>
      </c>
      <c r="BP25" s="86">
        <f t="shared" si="35"/>
        <v>0</v>
      </c>
      <c r="BQ25" s="86">
        <f t="shared" si="36"/>
        <v>0</v>
      </c>
      <c r="BR25" s="86">
        <f t="shared" si="37"/>
        <v>0</v>
      </c>
      <c r="BS25" s="86">
        <f t="shared" si="38"/>
        <v>0</v>
      </c>
      <c r="BT25" s="86">
        <f t="shared" si="39"/>
        <v>0</v>
      </c>
      <c r="BU25" s="268">
        <f t="shared" si="40"/>
        <v>0.008866944867984887</v>
      </c>
      <c r="BW25" s="86">
        <f t="shared" si="22"/>
        <v>0.008837841110212508</v>
      </c>
      <c r="BX25" s="86">
        <f t="shared" si="23"/>
        <v>0</v>
      </c>
      <c r="BY25" s="86">
        <f t="shared" si="24"/>
        <v>7.761002072634475E-05</v>
      </c>
      <c r="BZ25" s="86">
        <f t="shared" si="25"/>
        <v>0</v>
      </c>
      <c r="CA25" s="86">
        <f t="shared" si="26"/>
        <v>0</v>
      </c>
      <c r="CB25" s="86">
        <f t="shared" si="27"/>
        <v>0</v>
      </c>
      <c r="CC25" s="86">
        <f t="shared" si="28"/>
        <v>0</v>
      </c>
      <c r="CD25" s="86">
        <f t="shared" si="29"/>
        <v>0</v>
      </c>
      <c r="CE25" s="86">
        <f t="shared" si="30"/>
        <v>0</v>
      </c>
      <c r="CF25" s="86">
        <f t="shared" si="41"/>
        <v>0.008915451130938853</v>
      </c>
      <c r="CH25" s="264">
        <f t="shared" si="42"/>
        <v>0.13800031810403174</v>
      </c>
      <c r="CI25" s="264">
        <f t="shared" si="43"/>
        <v>0.008866944867984887</v>
      </c>
      <c r="CJ25" s="264">
        <f t="shared" si="44"/>
        <v>0.008915451130938853</v>
      </c>
      <c r="CK25" s="293">
        <f t="shared" si="45"/>
        <v>0.039584603021368514</v>
      </c>
    </row>
    <row r="26" spans="1:89" ht="15">
      <c r="A26" s="240">
        <v>13114</v>
      </c>
      <c r="B26" s="253">
        <v>1</v>
      </c>
      <c r="C26" s="240">
        <v>0</v>
      </c>
      <c r="D26" s="240" t="s">
        <v>682</v>
      </c>
      <c r="E26" s="240">
        <v>28</v>
      </c>
      <c r="F26" s="240">
        <v>0.001407</v>
      </c>
      <c r="G26" s="255">
        <v>0.0010881149711778626</v>
      </c>
      <c r="H26" s="241">
        <v>0.028280700000000002</v>
      </c>
      <c r="I26" s="241">
        <v>0</v>
      </c>
      <c r="J26" s="241">
        <v>0</v>
      </c>
      <c r="K26" s="241">
        <v>0.0018291000000000002</v>
      </c>
      <c r="L26" s="241">
        <v>0</v>
      </c>
      <c r="M26" s="241">
        <v>0</v>
      </c>
      <c r="N26" s="241">
        <v>0.0081606</v>
      </c>
      <c r="O26" s="241">
        <v>0</v>
      </c>
      <c r="P26" s="241">
        <v>0.008301300000000001</v>
      </c>
      <c r="Q26" s="241">
        <v>0.41478360000000003</v>
      </c>
      <c r="R26" s="241">
        <v>0.001407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41">
        <v>0.0018291000000000002</v>
      </c>
      <c r="Y26" s="241">
        <v>0</v>
      </c>
      <c r="Z26" s="241">
        <v>0.0060501</v>
      </c>
      <c r="AA26" s="241">
        <v>0.038411100000000004</v>
      </c>
      <c r="AB26" s="241">
        <v>0.424914</v>
      </c>
      <c r="AC26" s="241">
        <v>0.4448934</v>
      </c>
      <c r="AD26" s="241">
        <v>0.45319470000000006</v>
      </c>
      <c r="AE26" s="241">
        <v>0.0099897</v>
      </c>
      <c r="AF26" s="241">
        <v>0.010130400000000001</v>
      </c>
      <c r="AI26" s="240">
        <v>13114</v>
      </c>
      <c r="AJ26" s="240">
        <v>1</v>
      </c>
      <c r="AK26" s="240">
        <v>0</v>
      </c>
      <c r="AL26" s="240" t="s">
        <v>682</v>
      </c>
      <c r="AM26" s="240">
        <v>28</v>
      </c>
      <c r="AN26" s="164">
        <v>0.0010881149711778626</v>
      </c>
      <c r="AO26" s="86">
        <f t="shared" si="0"/>
        <v>0.02187111092067504</v>
      </c>
      <c r="AP26" s="86">
        <f t="shared" si="1"/>
        <v>0</v>
      </c>
      <c r="AQ26" s="86">
        <f t="shared" si="2"/>
        <v>0.0014145494625312212</v>
      </c>
      <c r="AR26" s="86">
        <f t="shared" si="3"/>
        <v>0</v>
      </c>
      <c r="AS26" s="86">
        <f t="shared" si="4"/>
        <v>0</v>
      </c>
      <c r="AT26" s="86">
        <f t="shared" si="5"/>
        <v>0.006311066832831604</v>
      </c>
      <c r="AU26" s="86">
        <f t="shared" si="6"/>
        <v>0</v>
      </c>
      <c r="AV26" s="86">
        <f t="shared" si="7"/>
        <v>0.006419878329949389</v>
      </c>
      <c r="AW26" s="86">
        <f t="shared" si="8"/>
        <v>0.3207762935032339</v>
      </c>
      <c r="AX26" s="86">
        <f t="shared" si="9"/>
        <v>0</v>
      </c>
      <c r="AY26" s="86">
        <f t="shared" si="10"/>
        <v>0</v>
      </c>
      <c r="AZ26" s="86">
        <f t="shared" si="11"/>
        <v>0</v>
      </c>
      <c r="BA26" s="86">
        <f t="shared" si="12"/>
        <v>0</v>
      </c>
      <c r="BB26" s="86">
        <f t="shared" si="13"/>
        <v>0.0014145494625312212</v>
      </c>
      <c r="BC26" s="86">
        <f t="shared" si="14"/>
        <v>0</v>
      </c>
      <c r="BD26" s="86">
        <f t="shared" si="15"/>
        <v>0.004678894376064809</v>
      </c>
      <c r="BE26" s="86">
        <f t="shared" si="16"/>
        <v>0.02970553871315565</v>
      </c>
      <c r="BF26" s="86">
        <f t="shared" si="17"/>
        <v>0.3286107212957145</v>
      </c>
      <c r="BG26" s="86">
        <f t="shared" si="18"/>
        <v>0.3440619538864402</v>
      </c>
      <c r="BH26" s="86">
        <f t="shared" si="19"/>
        <v>0.35048183221638957</v>
      </c>
      <c r="BI26" s="86">
        <f t="shared" si="20"/>
        <v>0.007725616295362825</v>
      </c>
      <c r="BJ26" s="86">
        <f t="shared" si="21"/>
        <v>0.007834427792480612</v>
      </c>
      <c r="BL26" s="86">
        <f t="shared" si="31"/>
        <v>0.0009579546583255667</v>
      </c>
      <c r="BM26" s="86">
        <f t="shared" si="32"/>
        <v>0</v>
      </c>
      <c r="BN26" s="86">
        <f t="shared" si="33"/>
        <v>6.195726645886749E-05</v>
      </c>
      <c r="BO26" s="86">
        <f t="shared" si="34"/>
        <v>0</v>
      </c>
      <c r="BP26" s="86">
        <f t="shared" si="35"/>
        <v>0</v>
      </c>
      <c r="BQ26" s="86">
        <f t="shared" si="36"/>
        <v>0.014050001655441643</v>
      </c>
      <c r="BR26" s="86">
        <f t="shared" si="37"/>
        <v>0</v>
      </c>
      <c r="BS26" s="86">
        <f t="shared" si="38"/>
        <v>6.195726645886749E-05</v>
      </c>
      <c r="BT26" s="86">
        <f t="shared" si="39"/>
        <v>0</v>
      </c>
      <c r="BU26" s="268">
        <f t="shared" si="40"/>
        <v>0.015131870846684945</v>
      </c>
      <c r="BW26" s="86">
        <f t="shared" si="22"/>
        <v>0.0009579546583255667</v>
      </c>
      <c r="BX26" s="86">
        <f t="shared" si="23"/>
        <v>0</v>
      </c>
      <c r="BY26" s="86">
        <f t="shared" si="24"/>
        <v>0.00016521937722364664</v>
      </c>
      <c r="BZ26" s="86">
        <f t="shared" si="25"/>
        <v>0</v>
      </c>
      <c r="CA26" s="86">
        <f t="shared" si="26"/>
        <v>0</v>
      </c>
      <c r="CB26" s="86">
        <f t="shared" si="27"/>
        <v>0.014050001655441643</v>
      </c>
      <c r="CC26" s="86">
        <f t="shared" si="28"/>
        <v>0</v>
      </c>
      <c r="CD26" s="86">
        <f t="shared" si="29"/>
        <v>6.195726645886749E-05</v>
      </c>
      <c r="CE26" s="86">
        <f t="shared" si="30"/>
        <v>0</v>
      </c>
      <c r="CF26" s="86">
        <f t="shared" si="41"/>
        <v>0.015235132957449724</v>
      </c>
      <c r="CH26" s="264">
        <f t="shared" si="42"/>
        <v>0.2511652263371013</v>
      </c>
      <c r="CI26" s="264">
        <f t="shared" si="43"/>
        <v>0.015131870846684945</v>
      </c>
      <c r="CJ26" s="264">
        <f t="shared" si="44"/>
        <v>0.015235132957449724</v>
      </c>
      <c r="CK26" s="293">
        <f t="shared" si="45"/>
        <v>0.06764399033107678</v>
      </c>
    </row>
    <row r="27" spans="1:89" ht="15">
      <c r="A27" s="240">
        <v>13040</v>
      </c>
      <c r="B27" s="253">
        <v>1</v>
      </c>
      <c r="C27" s="240">
        <v>1</v>
      </c>
      <c r="D27" s="240" t="s">
        <v>432</v>
      </c>
      <c r="E27" s="240">
        <v>30</v>
      </c>
      <c r="F27" s="240">
        <v>0.002423</v>
      </c>
      <c r="G27" s="255">
        <v>0.0008486123011554469</v>
      </c>
      <c r="H27" s="241">
        <v>0.05669819999999999</v>
      </c>
      <c r="I27" s="241">
        <v>0</v>
      </c>
      <c r="J27" s="241">
        <v>0</v>
      </c>
      <c r="K27" s="241">
        <v>0.0089651</v>
      </c>
      <c r="L27" s="241">
        <v>0</v>
      </c>
      <c r="M27" s="241">
        <v>0.8131588</v>
      </c>
      <c r="N27" s="241">
        <v>0.15410279999999998</v>
      </c>
      <c r="O27" s="241">
        <v>0</v>
      </c>
      <c r="P27" s="241">
        <v>0.5781278</v>
      </c>
      <c r="Q27" s="241">
        <v>0.6951586999999999</v>
      </c>
      <c r="R27" s="241">
        <v>0.002423</v>
      </c>
      <c r="S27" s="241">
        <v>0</v>
      </c>
      <c r="T27" s="241">
        <v>0.05669819999999999</v>
      </c>
      <c r="U27" s="241">
        <v>0</v>
      </c>
      <c r="V27" s="241">
        <v>0</v>
      </c>
      <c r="W27" s="241">
        <v>0.0046037</v>
      </c>
      <c r="X27" s="241">
        <v>0.0041191</v>
      </c>
      <c r="Y27" s="241">
        <v>0</v>
      </c>
      <c r="Z27" s="241">
        <v>0.013084199999999999</v>
      </c>
      <c r="AA27" s="241">
        <v>1.0334094999999999</v>
      </c>
      <c r="AB27" s="241">
        <v>1.6721123</v>
      </c>
      <c r="AC27" s="241">
        <v>1.1506827</v>
      </c>
      <c r="AD27" s="241">
        <v>1.7288104999999998</v>
      </c>
      <c r="AE27" s="241">
        <v>0.9762266999999999</v>
      </c>
      <c r="AF27" s="241">
        <v>0.9767113</v>
      </c>
      <c r="AI27" s="240">
        <v>13040</v>
      </c>
      <c r="AJ27" s="240">
        <v>1</v>
      </c>
      <c r="AK27" s="240">
        <v>1</v>
      </c>
      <c r="AL27" s="240" t="s">
        <v>432</v>
      </c>
      <c r="AM27" s="240">
        <v>30</v>
      </c>
      <c r="AN27" s="164">
        <v>0.0008486123011554469</v>
      </c>
      <c r="AO27" s="86">
        <f t="shared" si="0"/>
        <v>0.019857527847037457</v>
      </c>
      <c r="AP27" s="86">
        <f t="shared" si="1"/>
        <v>0</v>
      </c>
      <c r="AQ27" s="86">
        <f t="shared" si="2"/>
        <v>0.003139865514275154</v>
      </c>
      <c r="AR27" s="86">
        <f t="shared" si="3"/>
        <v>0</v>
      </c>
      <c r="AS27" s="86">
        <f t="shared" si="4"/>
        <v>0.28479428826776804</v>
      </c>
      <c r="AT27" s="86">
        <f t="shared" si="5"/>
        <v>0.053971742353486424</v>
      </c>
      <c r="AU27" s="86">
        <f t="shared" si="6"/>
        <v>0</v>
      </c>
      <c r="AV27" s="86">
        <f t="shared" si="7"/>
        <v>0.20247889505568967</v>
      </c>
      <c r="AW27" s="86">
        <f t="shared" si="8"/>
        <v>0.2434668692014977</v>
      </c>
      <c r="AX27" s="86">
        <f t="shared" si="9"/>
        <v>0.019857527847037457</v>
      </c>
      <c r="AY27" s="86">
        <f t="shared" si="10"/>
        <v>0</v>
      </c>
      <c r="AZ27" s="86">
        <f t="shared" si="11"/>
        <v>0</v>
      </c>
      <c r="BA27" s="86">
        <f t="shared" si="12"/>
        <v>0.001612363372195349</v>
      </c>
      <c r="BB27" s="86">
        <f t="shared" si="13"/>
        <v>0.0014426409119642598</v>
      </c>
      <c r="BC27" s="86">
        <f t="shared" si="14"/>
        <v>0</v>
      </c>
      <c r="BD27" s="86">
        <f t="shared" si="15"/>
        <v>0.004582506426239414</v>
      </c>
      <c r="BE27" s="86">
        <f t="shared" si="16"/>
        <v>0.36193314644279806</v>
      </c>
      <c r="BF27" s="86">
        <f t="shared" si="17"/>
        <v>0.585627349027374</v>
      </c>
      <c r="BG27" s="86">
        <f t="shared" si="18"/>
        <v>0.40300598181872177</v>
      </c>
      <c r="BH27" s="86">
        <f t="shared" si="19"/>
        <v>0.6054848768744114</v>
      </c>
      <c r="BI27" s="86">
        <f t="shared" si="20"/>
        <v>0.3419058961355295</v>
      </c>
      <c r="BJ27" s="86">
        <f t="shared" si="21"/>
        <v>0.34207561859576063</v>
      </c>
      <c r="BL27" s="86">
        <f t="shared" si="31"/>
        <v>0.0008697597197002406</v>
      </c>
      <c r="BM27" s="86">
        <f t="shared" si="32"/>
        <v>0</v>
      </c>
      <c r="BN27" s="86">
        <f t="shared" si="33"/>
        <v>0.00013752610952525175</v>
      </c>
      <c r="BO27" s="86">
        <f t="shared" si="34"/>
        <v>0</v>
      </c>
      <c r="BP27" s="86">
        <f t="shared" si="35"/>
        <v>0.01247398982612824</v>
      </c>
      <c r="BQ27" s="86">
        <f t="shared" si="36"/>
        <v>0.010663848871025599</v>
      </c>
      <c r="BR27" s="86">
        <f t="shared" si="37"/>
        <v>0</v>
      </c>
      <c r="BS27" s="86">
        <f t="shared" si="38"/>
        <v>6.318767194403457E-05</v>
      </c>
      <c r="BT27" s="86">
        <f t="shared" si="39"/>
        <v>0</v>
      </c>
      <c r="BU27" s="268">
        <f t="shared" si="40"/>
        <v>0.024208312198323367</v>
      </c>
      <c r="BW27" s="86">
        <f t="shared" si="22"/>
        <v>0.0008697597197002406</v>
      </c>
      <c r="BX27" s="86">
        <f t="shared" si="23"/>
        <v>0</v>
      </c>
      <c r="BY27" s="86">
        <f t="shared" si="24"/>
        <v>0.000366736292067338</v>
      </c>
      <c r="BZ27" s="86">
        <f t="shared" si="25"/>
        <v>0</v>
      </c>
      <c r="CA27" s="86">
        <f t="shared" si="26"/>
        <v>0.01247398982612824</v>
      </c>
      <c r="CB27" s="86">
        <f t="shared" si="27"/>
        <v>0.010663848871025599</v>
      </c>
      <c r="CC27" s="86">
        <f t="shared" si="28"/>
        <v>0</v>
      </c>
      <c r="CD27" s="86">
        <f t="shared" si="29"/>
        <v>6.318767194403457E-05</v>
      </c>
      <c r="CE27" s="86">
        <f t="shared" si="30"/>
        <v>0</v>
      </c>
      <c r="CF27" s="86">
        <f t="shared" si="41"/>
        <v>0.024437522380865453</v>
      </c>
      <c r="CH27" s="264">
        <f t="shared" si="42"/>
        <v>0.2941943667276669</v>
      </c>
      <c r="CI27" s="264">
        <f t="shared" si="43"/>
        <v>0.024208312198323367</v>
      </c>
      <c r="CJ27" s="264">
        <f t="shared" si="44"/>
        <v>0.024437522380865453</v>
      </c>
      <c r="CK27" s="293">
        <f t="shared" si="45"/>
        <v>0.10850259937104262</v>
      </c>
    </row>
    <row r="28" spans="1:89" ht="15">
      <c r="A28" s="240">
        <v>13043</v>
      </c>
      <c r="B28" s="253">
        <v>1</v>
      </c>
      <c r="C28" s="240">
        <v>0</v>
      </c>
      <c r="D28" s="240" t="s">
        <v>432</v>
      </c>
      <c r="E28" s="240">
        <v>30</v>
      </c>
      <c r="F28" s="240">
        <v>0.001407</v>
      </c>
      <c r="G28" s="255">
        <v>0.0010881149711778626</v>
      </c>
      <c r="H28" s="241">
        <v>0</v>
      </c>
      <c r="I28" s="241">
        <v>0</v>
      </c>
      <c r="J28" s="241">
        <v>0</v>
      </c>
      <c r="K28" s="241">
        <v>0.0018291000000000002</v>
      </c>
      <c r="L28" s="241">
        <v>0</v>
      </c>
      <c r="M28" s="241">
        <v>0.47007870000000007</v>
      </c>
      <c r="N28" s="241">
        <v>0.0081606</v>
      </c>
      <c r="O28" s="241">
        <v>0</v>
      </c>
      <c r="P28" s="241">
        <v>0.0104118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0.0018291000000000002</v>
      </c>
      <c r="X28" s="241">
        <v>0</v>
      </c>
      <c r="Y28" s="241">
        <v>0</v>
      </c>
      <c r="Z28" s="241">
        <v>0.0081606</v>
      </c>
      <c r="AA28" s="241">
        <v>0.48020910000000006</v>
      </c>
      <c r="AB28" s="241">
        <v>0.48020910000000006</v>
      </c>
      <c r="AC28" s="241">
        <v>0.4697973</v>
      </c>
      <c r="AD28" s="241">
        <v>0.48020910000000006</v>
      </c>
      <c r="AE28" s="241">
        <v>0.4800684</v>
      </c>
      <c r="AF28" s="241">
        <v>0.48020910000000006</v>
      </c>
      <c r="AI28" s="240">
        <v>13043</v>
      </c>
      <c r="AJ28" s="240">
        <v>1</v>
      </c>
      <c r="AK28" s="240">
        <v>0</v>
      </c>
      <c r="AL28" s="240" t="s">
        <v>432</v>
      </c>
      <c r="AM28" s="240">
        <v>30</v>
      </c>
      <c r="AN28" s="164">
        <v>0.0010881149711778626</v>
      </c>
      <c r="AO28" s="86">
        <f t="shared" si="0"/>
        <v>0</v>
      </c>
      <c r="AP28" s="86">
        <f t="shared" si="1"/>
        <v>0</v>
      </c>
      <c r="AQ28" s="86">
        <f t="shared" si="2"/>
        <v>0.0014145494625312212</v>
      </c>
      <c r="AR28" s="86">
        <f t="shared" si="3"/>
        <v>0</v>
      </c>
      <c r="AS28" s="86">
        <f t="shared" si="4"/>
        <v>0.36353921187052396</v>
      </c>
      <c r="AT28" s="86">
        <f t="shared" si="5"/>
        <v>0.006311066832831604</v>
      </c>
      <c r="AU28" s="86">
        <f t="shared" si="6"/>
        <v>0</v>
      </c>
      <c r="AV28" s="86">
        <f t="shared" si="7"/>
        <v>0.008052050786716183</v>
      </c>
      <c r="AW28" s="86">
        <f t="shared" si="8"/>
        <v>0</v>
      </c>
      <c r="AX28" s="86">
        <f t="shared" si="9"/>
        <v>0</v>
      </c>
      <c r="AY28" s="86">
        <f t="shared" si="10"/>
        <v>0</v>
      </c>
      <c r="AZ28" s="86">
        <f t="shared" si="11"/>
        <v>0</v>
      </c>
      <c r="BA28" s="86">
        <f t="shared" si="12"/>
        <v>0.0014145494625312212</v>
      </c>
      <c r="BB28" s="86">
        <f t="shared" si="13"/>
        <v>0</v>
      </c>
      <c r="BC28" s="86">
        <f t="shared" si="14"/>
        <v>0</v>
      </c>
      <c r="BD28" s="86">
        <f t="shared" si="15"/>
        <v>0.006311066832831604</v>
      </c>
      <c r="BE28" s="86">
        <f t="shared" si="16"/>
        <v>0.3713736396630045</v>
      </c>
      <c r="BF28" s="86">
        <f t="shared" si="17"/>
        <v>0.3713736396630045</v>
      </c>
      <c r="BG28" s="86">
        <f t="shared" si="18"/>
        <v>0.3633215888762883</v>
      </c>
      <c r="BH28" s="86">
        <f t="shared" si="19"/>
        <v>0.3713736396630045</v>
      </c>
      <c r="BI28" s="86">
        <f t="shared" si="20"/>
        <v>0.37126482816588674</v>
      </c>
      <c r="BJ28" s="86">
        <f t="shared" si="21"/>
        <v>0.3713736396630045</v>
      </c>
      <c r="BL28" s="86">
        <f t="shared" si="31"/>
        <v>0</v>
      </c>
      <c r="BM28" s="86">
        <f t="shared" si="32"/>
        <v>0</v>
      </c>
      <c r="BN28" s="86">
        <f t="shared" si="33"/>
        <v>6.195726645886749E-05</v>
      </c>
      <c r="BO28" s="86">
        <f t="shared" si="34"/>
        <v>0</v>
      </c>
      <c r="BP28" s="86">
        <f t="shared" si="35"/>
        <v>0.01592301747992895</v>
      </c>
      <c r="BQ28" s="86">
        <f t="shared" si="36"/>
        <v>0</v>
      </c>
      <c r="BR28" s="86">
        <f t="shared" si="37"/>
        <v>0</v>
      </c>
      <c r="BS28" s="86">
        <f t="shared" si="38"/>
        <v>0</v>
      </c>
      <c r="BT28" s="86">
        <f t="shared" si="39"/>
        <v>0</v>
      </c>
      <c r="BU28" s="268">
        <f t="shared" si="40"/>
        <v>0.015984974746387815</v>
      </c>
      <c r="BW28" s="86">
        <f t="shared" si="22"/>
        <v>0</v>
      </c>
      <c r="BX28" s="86">
        <f t="shared" si="23"/>
        <v>0</v>
      </c>
      <c r="BY28" s="86">
        <f t="shared" si="24"/>
        <v>0.00016521937722364664</v>
      </c>
      <c r="BZ28" s="86">
        <f t="shared" si="25"/>
        <v>0</v>
      </c>
      <c r="CA28" s="86">
        <f t="shared" si="26"/>
        <v>0.01592301747992895</v>
      </c>
      <c r="CB28" s="86">
        <f t="shared" si="27"/>
        <v>0</v>
      </c>
      <c r="CC28" s="86">
        <f t="shared" si="28"/>
        <v>0</v>
      </c>
      <c r="CD28" s="86">
        <f t="shared" si="29"/>
        <v>0</v>
      </c>
      <c r="CE28" s="86">
        <f t="shared" si="30"/>
        <v>0</v>
      </c>
      <c r="CF28" s="86">
        <f t="shared" si="41"/>
        <v>0.016088236857152594</v>
      </c>
      <c r="CH28" s="264">
        <f t="shared" si="42"/>
        <v>0.26522475987969046</v>
      </c>
      <c r="CI28" s="264">
        <f t="shared" si="43"/>
        <v>0.015984974746387815</v>
      </c>
      <c r="CJ28" s="264">
        <f t="shared" si="44"/>
        <v>0.016088236857152594</v>
      </c>
      <c r="CK28" s="293">
        <f t="shared" si="45"/>
        <v>0.07143177164575752</v>
      </c>
    </row>
    <row r="29" spans="1:89" ht="15">
      <c r="A29" s="240">
        <v>13084</v>
      </c>
      <c r="B29" s="253">
        <v>1</v>
      </c>
      <c r="C29" s="240">
        <v>0</v>
      </c>
      <c r="D29" s="240" t="s">
        <v>432</v>
      </c>
      <c r="E29" s="240">
        <v>30</v>
      </c>
      <c r="F29" s="240">
        <v>0.001407</v>
      </c>
      <c r="G29" s="255">
        <v>0.0010881149711778626</v>
      </c>
      <c r="H29" s="241">
        <v>0</v>
      </c>
      <c r="I29" s="241">
        <v>0</v>
      </c>
      <c r="J29" s="241">
        <v>0</v>
      </c>
      <c r="K29" s="241">
        <v>0.0002814</v>
      </c>
      <c r="L29" s="241">
        <v>0</v>
      </c>
      <c r="M29" s="241">
        <v>0.007597800000000001</v>
      </c>
      <c r="N29" s="241">
        <v>0.013085100000000002</v>
      </c>
      <c r="O29" s="241">
        <v>0</v>
      </c>
      <c r="P29" s="241">
        <v>0.013225800000000001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0.0002814</v>
      </c>
      <c r="Y29" s="241">
        <v>0</v>
      </c>
      <c r="Z29" s="241">
        <v>0.0011256</v>
      </c>
      <c r="AA29" s="241">
        <v>0.0212457</v>
      </c>
      <c r="AB29" s="241">
        <v>0.0212457</v>
      </c>
      <c r="AC29" s="241">
        <v>0.0080199</v>
      </c>
      <c r="AD29" s="241">
        <v>0.0212457</v>
      </c>
      <c r="AE29" s="241">
        <v>0.0209643</v>
      </c>
      <c r="AF29" s="241">
        <v>0.0212457</v>
      </c>
      <c r="AI29" s="240">
        <v>13084</v>
      </c>
      <c r="AJ29" s="240">
        <v>1</v>
      </c>
      <c r="AK29" s="240">
        <v>0</v>
      </c>
      <c r="AL29" s="240" t="s">
        <v>432</v>
      </c>
      <c r="AM29" s="240">
        <v>30</v>
      </c>
      <c r="AN29" s="164">
        <v>0.0010881149711778626</v>
      </c>
      <c r="AO29" s="86">
        <f t="shared" si="0"/>
        <v>0</v>
      </c>
      <c r="AP29" s="86">
        <f t="shared" si="1"/>
        <v>0</v>
      </c>
      <c r="AQ29" s="86">
        <f t="shared" si="2"/>
        <v>0.00021762299423557253</v>
      </c>
      <c r="AR29" s="86">
        <f t="shared" si="3"/>
        <v>0</v>
      </c>
      <c r="AS29" s="86">
        <f t="shared" si="4"/>
        <v>0.005875820844360459</v>
      </c>
      <c r="AT29" s="86">
        <f t="shared" si="5"/>
        <v>0.010119469231954123</v>
      </c>
      <c r="AU29" s="86">
        <f t="shared" si="6"/>
        <v>0</v>
      </c>
      <c r="AV29" s="86">
        <f t="shared" si="7"/>
        <v>0.010228280729071908</v>
      </c>
      <c r="AW29" s="86">
        <f t="shared" si="8"/>
        <v>0</v>
      </c>
      <c r="AX29" s="86">
        <f t="shared" si="9"/>
        <v>0</v>
      </c>
      <c r="AY29" s="86">
        <f t="shared" si="10"/>
        <v>0</v>
      </c>
      <c r="AZ29" s="86">
        <f t="shared" si="11"/>
        <v>0</v>
      </c>
      <c r="BA29" s="86">
        <f t="shared" si="12"/>
        <v>0</v>
      </c>
      <c r="BB29" s="86">
        <f t="shared" si="13"/>
        <v>0.00021762299423557253</v>
      </c>
      <c r="BC29" s="86">
        <f t="shared" si="14"/>
        <v>0</v>
      </c>
      <c r="BD29" s="86">
        <f t="shared" si="15"/>
        <v>0.0008704919769422901</v>
      </c>
      <c r="BE29" s="86">
        <f t="shared" si="16"/>
        <v>0.016430536064785724</v>
      </c>
      <c r="BF29" s="86">
        <f t="shared" si="17"/>
        <v>0.016430536064785724</v>
      </c>
      <c r="BG29" s="86">
        <f t="shared" si="18"/>
        <v>0.006202255335713816</v>
      </c>
      <c r="BH29" s="86">
        <f t="shared" si="19"/>
        <v>0.016430536064785724</v>
      </c>
      <c r="BI29" s="86">
        <f t="shared" si="20"/>
        <v>0.01621291307055015</v>
      </c>
      <c r="BJ29" s="86">
        <f t="shared" si="21"/>
        <v>0.016430536064785724</v>
      </c>
      <c r="BL29" s="86">
        <f t="shared" si="31"/>
        <v>0</v>
      </c>
      <c r="BM29" s="86">
        <f t="shared" si="32"/>
        <v>0</v>
      </c>
      <c r="BN29" s="86">
        <f t="shared" si="33"/>
        <v>9.531887147518076E-06</v>
      </c>
      <c r="BO29" s="86">
        <f t="shared" si="34"/>
        <v>0</v>
      </c>
      <c r="BP29" s="86">
        <f t="shared" si="35"/>
        <v>0.0002573609529829881</v>
      </c>
      <c r="BQ29" s="86">
        <f t="shared" si="36"/>
        <v>0</v>
      </c>
      <c r="BR29" s="86">
        <f t="shared" si="37"/>
        <v>0</v>
      </c>
      <c r="BS29" s="86">
        <f t="shared" si="38"/>
        <v>9.531887147518076E-06</v>
      </c>
      <c r="BT29" s="86">
        <f t="shared" si="39"/>
        <v>0</v>
      </c>
      <c r="BU29" s="268">
        <f t="shared" si="40"/>
        <v>0.0002764247272780242</v>
      </c>
      <c r="BW29" s="86">
        <f t="shared" si="22"/>
        <v>0</v>
      </c>
      <c r="BX29" s="86">
        <f t="shared" si="23"/>
        <v>0</v>
      </c>
      <c r="BY29" s="86">
        <f t="shared" si="24"/>
        <v>2.5418365726714873E-05</v>
      </c>
      <c r="BZ29" s="86">
        <f t="shared" si="25"/>
        <v>0</v>
      </c>
      <c r="CA29" s="86">
        <f t="shared" si="26"/>
        <v>0.0002573609529829881</v>
      </c>
      <c r="CB29" s="86">
        <f t="shared" si="27"/>
        <v>0</v>
      </c>
      <c r="CC29" s="86">
        <f t="shared" si="28"/>
        <v>0</v>
      </c>
      <c r="CD29" s="86">
        <f t="shared" si="29"/>
        <v>9.531887147518076E-06</v>
      </c>
      <c r="CE29" s="86">
        <f t="shared" si="30"/>
        <v>0</v>
      </c>
      <c r="CF29" s="86">
        <f t="shared" si="41"/>
        <v>0.00029231120585722104</v>
      </c>
      <c r="CH29" s="264">
        <f t="shared" si="42"/>
        <v>0.004527646395071086</v>
      </c>
      <c r="CI29" s="264">
        <f t="shared" si="43"/>
        <v>0.0002764247272780242</v>
      </c>
      <c r="CJ29" s="264">
        <f t="shared" si="44"/>
        <v>0.00029231120585722104</v>
      </c>
      <c r="CK29" s="293">
        <f t="shared" si="45"/>
        <v>0.0012978617540060616</v>
      </c>
    </row>
    <row r="30" spans="1:89" ht="15">
      <c r="A30" s="240">
        <v>13119</v>
      </c>
      <c r="B30" s="253">
        <v>1</v>
      </c>
      <c r="C30" s="240">
        <v>0</v>
      </c>
      <c r="D30" s="240" t="s">
        <v>432</v>
      </c>
      <c r="E30" s="240">
        <v>30</v>
      </c>
      <c r="F30" s="240">
        <v>0.000716</v>
      </c>
      <c r="G30" s="255">
        <v>0.0005537244629448113</v>
      </c>
      <c r="H30" s="241">
        <v>0.000358</v>
      </c>
      <c r="I30" s="241">
        <v>0</v>
      </c>
      <c r="J30" s="241">
        <v>0</v>
      </c>
      <c r="K30" s="241">
        <v>0.0009308</v>
      </c>
      <c r="L30" s="241">
        <v>0</v>
      </c>
      <c r="M30" s="241">
        <v>0.016468</v>
      </c>
      <c r="N30" s="241">
        <v>0.0036515999999999996</v>
      </c>
      <c r="O30" s="241">
        <v>0</v>
      </c>
      <c r="P30" s="241">
        <v>0</v>
      </c>
      <c r="Q30" s="241">
        <v>0.0020764</v>
      </c>
      <c r="R30" s="241">
        <v>0.000716</v>
      </c>
      <c r="S30" s="241">
        <v>0</v>
      </c>
      <c r="T30" s="241">
        <v>0.000358</v>
      </c>
      <c r="U30" s="241">
        <v>0</v>
      </c>
      <c r="V30" s="241">
        <v>0</v>
      </c>
      <c r="W30" s="241">
        <v>0.00028639999999999997</v>
      </c>
      <c r="X30" s="241">
        <v>0</v>
      </c>
      <c r="Y30" s="241">
        <v>0</v>
      </c>
      <c r="Z30" s="241">
        <v>0.0005011999999999999</v>
      </c>
      <c r="AA30" s="241">
        <v>0.0215516</v>
      </c>
      <c r="AB30" s="241">
        <v>0.02327</v>
      </c>
      <c r="AC30" s="241">
        <v>0.023699599999999998</v>
      </c>
      <c r="AD30" s="241">
        <v>0.023628</v>
      </c>
      <c r="AE30" s="241">
        <v>0.021050399999999997</v>
      </c>
      <c r="AF30" s="241">
        <v>0.0211936</v>
      </c>
      <c r="AI30" s="240">
        <v>13119</v>
      </c>
      <c r="AJ30" s="240">
        <v>1</v>
      </c>
      <c r="AK30" s="240">
        <v>0</v>
      </c>
      <c r="AL30" s="240" t="s">
        <v>432</v>
      </c>
      <c r="AM30" s="240">
        <v>30</v>
      </c>
      <c r="AN30" s="164">
        <v>0.0005537244629448113</v>
      </c>
      <c r="AO30" s="86">
        <f t="shared" si="0"/>
        <v>0.00027686223147240565</v>
      </c>
      <c r="AP30" s="86">
        <f t="shared" si="1"/>
        <v>0</v>
      </c>
      <c r="AQ30" s="86">
        <f t="shared" si="2"/>
        <v>0.0007198418018282547</v>
      </c>
      <c r="AR30" s="86">
        <f t="shared" si="3"/>
        <v>0</v>
      </c>
      <c r="AS30" s="86">
        <f t="shared" si="4"/>
        <v>0.012735662647730659</v>
      </c>
      <c r="AT30" s="86">
        <f t="shared" si="5"/>
        <v>0.0028239947610185375</v>
      </c>
      <c r="AU30" s="86">
        <f t="shared" si="6"/>
        <v>0</v>
      </c>
      <c r="AV30" s="86">
        <f t="shared" si="7"/>
        <v>0</v>
      </c>
      <c r="AW30" s="86">
        <f t="shared" si="8"/>
        <v>0.0016058009425399529</v>
      </c>
      <c r="AX30" s="86">
        <f t="shared" si="9"/>
        <v>0.00027686223147240565</v>
      </c>
      <c r="AY30" s="86">
        <f t="shared" si="10"/>
        <v>0</v>
      </c>
      <c r="AZ30" s="86">
        <f t="shared" si="11"/>
        <v>0</v>
      </c>
      <c r="BA30" s="86">
        <f t="shared" si="12"/>
        <v>0.0002214897851779245</v>
      </c>
      <c r="BB30" s="86">
        <f t="shared" si="13"/>
        <v>0</v>
      </c>
      <c r="BC30" s="86">
        <f t="shared" si="14"/>
        <v>0</v>
      </c>
      <c r="BD30" s="86">
        <f t="shared" si="15"/>
        <v>0.00038760712406136783</v>
      </c>
      <c r="BE30" s="86">
        <f t="shared" si="16"/>
        <v>0.01666710633463882</v>
      </c>
      <c r="BF30" s="86">
        <f t="shared" si="17"/>
        <v>0.017996045045706368</v>
      </c>
      <c r="BG30" s="86">
        <f t="shared" si="18"/>
        <v>0.018328279723473253</v>
      </c>
      <c r="BH30" s="86">
        <f t="shared" si="19"/>
        <v>0.018272907277178774</v>
      </c>
      <c r="BI30" s="86">
        <f t="shared" si="20"/>
        <v>0.01627949921057745</v>
      </c>
      <c r="BJ30" s="86">
        <f t="shared" si="21"/>
        <v>0.016390244103166418</v>
      </c>
      <c r="BL30" s="86">
        <f t="shared" si="31"/>
        <v>1.2126565738491366E-05</v>
      </c>
      <c r="BM30" s="86">
        <f t="shared" si="32"/>
        <v>0</v>
      </c>
      <c r="BN30" s="86">
        <f t="shared" si="33"/>
        <v>3.152907092007755E-05</v>
      </c>
      <c r="BO30" s="86">
        <f t="shared" si="34"/>
        <v>0</v>
      </c>
      <c r="BP30" s="86">
        <f t="shared" si="35"/>
        <v>0.0005578220239706029</v>
      </c>
      <c r="BQ30" s="86">
        <f t="shared" si="36"/>
        <v>7.033408128324993E-05</v>
      </c>
      <c r="BR30" s="86">
        <f t="shared" si="37"/>
        <v>0</v>
      </c>
      <c r="BS30" s="86">
        <f t="shared" si="38"/>
        <v>0</v>
      </c>
      <c r="BT30" s="86">
        <f t="shared" si="39"/>
        <v>0</v>
      </c>
      <c r="BU30" s="268">
        <f t="shared" si="40"/>
        <v>0.0006718117419124217</v>
      </c>
      <c r="BW30" s="86">
        <f t="shared" si="22"/>
        <v>1.2126565738491366E-05</v>
      </c>
      <c r="BX30" s="86">
        <f t="shared" si="23"/>
        <v>0</v>
      </c>
      <c r="BY30" s="86">
        <f t="shared" si="24"/>
        <v>8.407752245354015E-05</v>
      </c>
      <c r="BZ30" s="86">
        <f t="shared" si="25"/>
        <v>0</v>
      </c>
      <c r="CA30" s="86">
        <f t="shared" si="26"/>
        <v>0.0005578220239706029</v>
      </c>
      <c r="CB30" s="86">
        <f t="shared" si="27"/>
        <v>7.033408128324993E-05</v>
      </c>
      <c r="CC30" s="86">
        <f t="shared" si="28"/>
        <v>0</v>
      </c>
      <c r="CD30" s="86">
        <f t="shared" si="29"/>
        <v>0</v>
      </c>
      <c r="CE30" s="86">
        <f t="shared" si="30"/>
        <v>0</v>
      </c>
      <c r="CF30" s="86">
        <f t="shared" si="41"/>
        <v>0.0007243601934458843</v>
      </c>
      <c r="CH30" s="264">
        <f t="shared" si="42"/>
        <v>0.013379644198135475</v>
      </c>
      <c r="CI30" s="264">
        <f t="shared" si="43"/>
        <v>0.0006718117419124217</v>
      </c>
      <c r="CJ30" s="264">
        <f t="shared" si="44"/>
        <v>0.0007243601934458843</v>
      </c>
      <c r="CK30" s="293">
        <f t="shared" si="45"/>
        <v>0.0032161592588997264</v>
      </c>
    </row>
    <row r="31" spans="1:89" ht="15">
      <c r="A31" s="240">
        <v>13118</v>
      </c>
      <c r="B31" s="253">
        <v>1</v>
      </c>
      <c r="C31" s="240">
        <v>0</v>
      </c>
      <c r="D31" s="240" t="s">
        <v>762</v>
      </c>
      <c r="E31" s="240">
        <v>31</v>
      </c>
      <c r="F31" s="240">
        <v>0.002423</v>
      </c>
      <c r="G31" s="255">
        <v>0.001873846890663796</v>
      </c>
      <c r="H31" s="241">
        <v>0.050156099999999995</v>
      </c>
      <c r="I31" s="241">
        <v>0</v>
      </c>
      <c r="J31" s="241">
        <v>0</v>
      </c>
      <c r="K31" s="241">
        <v>0.0552444</v>
      </c>
      <c r="L31" s="241">
        <v>0.0036344999999999997</v>
      </c>
      <c r="M31" s="241">
        <v>0</v>
      </c>
      <c r="N31" s="241">
        <v>0.10467359999999999</v>
      </c>
      <c r="O31" s="241">
        <v>0</v>
      </c>
      <c r="P31" s="241">
        <v>0.050883</v>
      </c>
      <c r="Q31" s="241">
        <v>0</v>
      </c>
      <c r="R31" s="241">
        <v>0</v>
      </c>
      <c r="S31" s="241">
        <v>0</v>
      </c>
      <c r="T31" s="241">
        <v>0.050156099999999995</v>
      </c>
      <c r="U31" s="241">
        <v>0</v>
      </c>
      <c r="V31" s="241">
        <v>0.0511253</v>
      </c>
      <c r="W31" s="241">
        <v>0.0031498999999999997</v>
      </c>
      <c r="X31" s="241">
        <v>0.00048459999999999996</v>
      </c>
      <c r="Y31" s="241">
        <v>0.0031498999999999997</v>
      </c>
      <c r="Z31" s="241">
        <v>0.022291599999999998</v>
      </c>
      <c r="AA31" s="241">
        <v>0.21467779999999997</v>
      </c>
      <c r="AB31" s="241">
        <v>0.1642794</v>
      </c>
      <c r="AC31" s="241">
        <v>0.1635525</v>
      </c>
      <c r="AD31" s="241">
        <v>0.21443549999999997</v>
      </c>
      <c r="AE31" s="241">
        <v>0.1635525</v>
      </c>
      <c r="AF31" s="241">
        <v>0.1645217</v>
      </c>
      <c r="AI31" s="240">
        <v>13118</v>
      </c>
      <c r="AJ31" s="240">
        <v>1</v>
      </c>
      <c r="AK31" s="240">
        <v>0</v>
      </c>
      <c r="AL31" s="240" t="s">
        <v>762</v>
      </c>
      <c r="AM31" s="240">
        <v>31</v>
      </c>
      <c r="AN31" s="164">
        <v>0.001873846890663796</v>
      </c>
      <c r="AO31" s="86">
        <f t="shared" si="0"/>
        <v>0.038788630636740574</v>
      </c>
      <c r="AP31" s="86">
        <f t="shared" si="1"/>
        <v>0</v>
      </c>
      <c r="AQ31" s="86">
        <f t="shared" si="2"/>
        <v>0.04272370910713455</v>
      </c>
      <c r="AR31" s="86">
        <f t="shared" si="3"/>
        <v>0.0028107703359956937</v>
      </c>
      <c r="AS31" s="86">
        <f t="shared" si="4"/>
        <v>0</v>
      </c>
      <c r="AT31" s="86">
        <f t="shared" si="5"/>
        <v>0.08095018567667599</v>
      </c>
      <c r="AU31" s="86">
        <f t="shared" si="6"/>
        <v>0</v>
      </c>
      <c r="AV31" s="86">
        <f t="shared" si="7"/>
        <v>0.03935078470393972</v>
      </c>
      <c r="AW31" s="86">
        <f t="shared" si="8"/>
        <v>0</v>
      </c>
      <c r="AX31" s="86">
        <f t="shared" si="9"/>
        <v>0.038788630636740574</v>
      </c>
      <c r="AY31" s="86">
        <f t="shared" si="10"/>
        <v>0</v>
      </c>
      <c r="AZ31" s="86">
        <f t="shared" si="11"/>
        <v>0.03953816939300609</v>
      </c>
      <c r="BA31" s="86">
        <f t="shared" si="12"/>
        <v>0.0024360009578629346</v>
      </c>
      <c r="BB31" s="86">
        <f t="shared" si="13"/>
        <v>0.0003747693781327592</v>
      </c>
      <c r="BC31" s="86">
        <f t="shared" si="14"/>
        <v>0.0024360009578629346</v>
      </c>
      <c r="BD31" s="86">
        <f t="shared" si="15"/>
        <v>0.017239391394106924</v>
      </c>
      <c r="BE31" s="86">
        <f t="shared" si="16"/>
        <v>0.1660228345128123</v>
      </c>
      <c r="BF31" s="86">
        <f t="shared" si="17"/>
        <v>0.1270468191870054</v>
      </c>
      <c r="BG31" s="86">
        <f t="shared" si="18"/>
        <v>0.12648466511980622</v>
      </c>
      <c r="BH31" s="86">
        <f t="shared" si="19"/>
        <v>0.16583544982374593</v>
      </c>
      <c r="BI31" s="86">
        <f t="shared" si="20"/>
        <v>0.12648466511980622</v>
      </c>
      <c r="BJ31" s="86">
        <f t="shared" si="21"/>
        <v>0.12723420387607176</v>
      </c>
      <c r="BL31" s="86">
        <f t="shared" si="31"/>
        <v>0.0016989420218892371</v>
      </c>
      <c r="BM31" s="86">
        <f t="shared" si="32"/>
        <v>0</v>
      </c>
      <c r="BN31" s="86">
        <f t="shared" si="33"/>
        <v>0.0018712984588924932</v>
      </c>
      <c r="BO31" s="86">
        <f t="shared" si="34"/>
        <v>0.00012311174071661139</v>
      </c>
      <c r="BP31" s="86">
        <f t="shared" si="35"/>
        <v>0</v>
      </c>
      <c r="BQ31" s="86">
        <f t="shared" si="36"/>
        <v>0</v>
      </c>
      <c r="BR31" s="86">
        <f t="shared" si="37"/>
        <v>0.0017317718194136667</v>
      </c>
      <c r="BS31" s="86">
        <f t="shared" si="38"/>
        <v>1.641489876221485E-05</v>
      </c>
      <c r="BT31" s="86">
        <f t="shared" si="39"/>
        <v>0.00010669684195439654</v>
      </c>
      <c r="BU31" s="268">
        <f t="shared" si="40"/>
        <v>0.00554823578162862</v>
      </c>
      <c r="BW31" s="86">
        <f t="shared" si="22"/>
        <v>0.0016989420218892371</v>
      </c>
      <c r="BX31" s="86">
        <f t="shared" si="23"/>
        <v>0</v>
      </c>
      <c r="BY31" s="86">
        <f t="shared" si="24"/>
        <v>0.0049901292237133155</v>
      </c>
      <c r="BZ31" s="86">
        <f t="shared" si="25"/>
        <v>0.00012311174071661139</v>
      </c>
      <c r="CA31" s="86">
        <f t="shared" si="26"/>
        <v>0</v>
      </c>
      <c r="CB31" s="86">
        <f t="shared" si="27"/>
        <v>0</v>
      </c>
      <c r="CC31" s="86">
        <f t="shared" si="28"/>
        <v>0.004618058185103113</v>
      </c>
      <c r="CD31" s="86">
        <f t="shared" si="29"/>
        <v>1.641489876221485E-05</v>
      </c>
      <c r="CE31" s="86">
        <f t="shared" si="30"/>
        <v>0.00010669684195439654</v>
      </c>
      <c r="CF31" s="86">
        <f t="shared" si="41"/>
        <v>0.011553352912138888</v>
      </c>
      <c r="CH31" s="264">
        <f t="shared" si="42"/>
        <v>0.09233380553745854</v>
      </c>
      <c r="CI31" s="264">
        <f t="shared" si="43"/>
        <v>0.00554823578162862</v>
      </c>
      <c r="CJ31" s="264">
        <f t="shared" si="44"/>
        <v>0.011553352912138888</v>
      </c>
      <c r="CK31" s="293">
        <f t="shared" si="45"/>
        <v>0.051296886929896666</v>
      </c>
    </row>
    <row r="32" spans="1:89" ht="15">
      <c r="A32" s="240">
        <v>13110</v>
      </c>
      <c r="B32" s="253">
        <v>1</v>
      </c>
      <c r="C32" s="240">
        <v>0</v>
      </c>
      <c r="D32" s="240" t="s">
        <v>691</v>
      </c>
      <c r="E32" s="240">
        <v>33</v>
      </c>
      <c r="F32" s="240">
        <v>0.000716</v>
      </c>
      <c r="G32" s="255">
        <v>0.0005537244629448113</v>
      </c>
      <c r="H32" s="241">
        <v>0.00028639999999999997</v>
      </c>
      <c r="I32" s="241">
        <v>0</v>
      </c>
      <c r="J32" s="241">
        <v>0</v>
      </c>
      <c r="K32" s="241">
        <v>0.00028639999999999997</v>
      </c>
      <c r="L32" s="241">
        <v>0</v>
      </c>
      <c r="M32" s="241">
        <v>0.0009308</v>
      </c>
      <c r="N32" s="241">
        <v>0.0072315999999999995</v>
      </c>
      <c r="O32" s="241">
        <v>0</v>
      </c>
      <c r="P32" s="241">
        <v>0.0044392</v>
      </c>
      <c r="Q32" s="241">
        <v>0</v>
      </c>
      <c r="R32" s="241">
        <v>0</v>
      </c>
      <c r="S32" s="241">
        <v>0</v>
      </c>
      <c r="T32" s="241">
        <v>0.00028639999999999997</v>
      </c>
      <c r="U32" s="241">
        <v>0</v>
      </c>
      <c r="V32" s="241">
        <v>0</v>
      </c>
      <c r="W32" s="241">
        <v>0.00014319999999999998</v>
      </c>
      <c r="X32" s="241">
        <v>7.159999999999999E-05</v>
      </c>
      <c r="Y32" s="241">
        <v>0</v>
      </c>
      <c r="Z32" s="241">
        <v>0.000716</v>
      </c>
      <c r="AA32" s="241">
        <v>0.0151076</v>
      </c>
      <c r="AB32" s="241">
        <v>0.0147496</v>
      </c>
      <c r="AC32" s="241">
        <v>0.0105968</v>
      </c>
      <c r="AD32" s="241">
        <v>0.015035999999999999</v>
      </c>
      <c r="AE32" s="241">
        <v>0.0084488</v>
      </c>
      <c r="AF32" s="241">
        <v>0.014821199999999998</v>
      </c>
      <c r="AI32" s="240">
        <v>13110</v>
      </c>
      <c r="AJ32" s="240">
        <v>1</v>
      </c>
      <c r="AK32" s="240">
        <v>0</v>
      </c>
      <c r="AL32" s="240" t="s">
        <v>691</v>
      </c>
      <c r="AM32" s="240">
        <v>33</v>
      </c>
      <c r="AN32" s="164">
        <v>0.0005537244629448113</v>
      </c>
      <c r="AO32" s="86">
        <f t="shared" si="0"/>
        <v>0.0002214897851779245</v>
      </c>
      <c r="AP32" s="86">
        <f t="shared" si="1"/>
        <v>0</v>
      </c>
      <c r="AQ32" s="86">
        <f t="shared" si="2"/>
        <v>0.0002214897851779245</v>
      </c>
      <c r="AR32" s="86">
        <f t="shared" si="3"/>
        <v>0</v>
      </c>
      <c r="AS32" s="86">
        <f t="shared" si="4"/>
        <v>0.0007198418018282547</v>
      </c>
      <c r="AT32" s="86">
        <f t="shared" si="5"/>
        <v>0.005592617075742595</v>
      </c>
      <c r="AU32" s="86">
        <f t="shared" si="6"/>
        <v>0</v>
      </c>
      <c r="AV32" s="86">
        <f t="shared" si="7"/>
        <v>0.0034330916702578302</v>
      </c>
      <c r="AW32" s="86">
        <f t="shared" si="8"/>
        <v>0</v>
      </c>
      <c r="AX32" s="86">
        <f t="shared" si="9"/>
        <v>0.0002214897851779245</v>
      </c>
      <c r="AY32" s="86">
        <f t="shared" si="10"/>
        <v>0</v>
      </c>
      <c r="AZ32" s="86">
        <f t="shared" si="11"/>
        <v>0</v>
      </c>
      <c r="BA32" s="86">
        <f t="shared" si="12"/>
        <v>0.00011074489258896225</v>
      </c>
      <c r="BB32" s="86">
        <f t="shared" si="13"/>
        <v>5.5372446294481126E-05</v>
      </c>
      <c r="BC32" s="86">
        <f t="shared" si="14"/>
        <v>0</v>
      </c>
      <c r="BD32" s="86">
        <f t="shared" si="15"/>
        <v>0.0005537244629448113</v>
      </c>
      <c r="BE32" s="86">
        <f t="shared" si="16"/>
        <v>0.01168358616813552</v>
      </c>
      <c r="BF32" s="86">
        <f t="shared" si="17"/>
        <v>0.011406723936663114</v>
      </c>
      <c r="BG32" s="86">
        <f t="shared" si="18"/>
        <v>0.008195122051583209</v>
      </c>
      <c r="BH32" s="86">
        <f t="shared" si="19"/>
        <v>0.011628213721841038</v>
      </c>
      <c r="BI32" s="86">
        <f t="shared" si="20"/>
        <v>0.006533948662748773</v>
      </c>
      <c r="BJ32" s="86">
        <f t="shared" si="21"/>
        <v>0.011462096382957592</v>
      </c>
      <c r="BL32" s="86">
        <f t="shared" si="31"/>
        <v>9.701252590793092E-06</v>
      </c>
      <c r="BM32" s="86">
        <f t="shared" si="32"/>
        <v>0</v>
      </c>
      <c r="BN32" s="86">
        <f t="shared" si="33"/>
        <v>9.701252590793092E-06</v>
      </c>
      <c r="BO32" s="86">
        <f t="shared" si="34"/>
        <v>0</v>
      </c>
      <c r="BP32" s="86">
        <f t="shared" si="35"/>
        <v>3.152907092007755E-05</v>
      </c>
      <c r="BQ32" s="86">
        <f t="shared" si="36"/>
        <v>0</v>
      </c>
      <c r="BR32" s="86">
        <f t="shared" si="37"/>
        <v>0</v>
      </c>
      <c r="BS32" s="86">
        <f t="shared" si="38"/>
        <v>2.425313147698273E-06</v>
      </c>
      <c r="BT32" s="86">
        <f t="shared" si="39"/>
        <v>0</v>
      </c>
      <c r="BU32" s="268">
        <f t="shared" si="40"/>
        <v>5.335688924936201E-05</v>
      </c>
      <c r="BW32" s="86">
        <f t="shared" si="22"/>
        <v>9.701252590793092E-06</v>
      </c>
      <c r="BX32" s="86">
        <f t="shared" si="23"/>
        <v>0</v>
      </c>
      <c r="BY32" s="86">
        <f t="shared" si="24"/>
        <v>2.5870006908781582E-05</v>
      </c>
      <c r="BZ32" s="86">
        <f t="shared" si="25"/>
        <v>0</v>
      </c>
      <c r="CA32" s="86">
        <f t="shared" si="26"/>
        <v>3.152907092007755E-05</v>
      </c>
      <c r="CB32" s="86">
        <f t="shared" si="27"/>
        <v>0</v>
      </c>
      <c r="CC32" s="86">
        <f t="shared" si="28"/>
        <v>0</v>
      </c>
      <c r="CD32" s="86">
        <f t="shared" si="29"/>
        <v>2.425313147698273E-06</v>
      </c>
      <c r="CE32" s="86">
        <f t="shared" si="30"/>
        <v>0</v>
      </c>
      <c r="CF32" s="86">
        <f t="shared" si="41"/>
        <v>6.95256435673505E-05</v>
      </c>
      <c r="CH32" s="264">
        <f t="shared" si="42"/>
        <v>0.005982439097655743</v>
      </c>
      <c r="CI32" s="264">
        <f t="shared" si="43"/>
        <v>5.335688924936201E-05</v>
      </c>
      <c r="CJ32" s="264">
        <f t="shared" si="44"/>
        <v>6.95256435673505E-05</v>
      </c>
      <c r="CK32" s="293">
        <f t="shared" si="45"/>
        <v>0.00030869385743903624</v>
      </c>
    </row>
    <row r="33" spans="1:89" ht="15">
      <c r="A33" s="240">
        <v>13008</v>
      </c>
      <c r="B33" s="253">
        <v>1</v>
      </c>
      <c r="C33" s="240">
        <v>0</v>
      </c>
      <c r="D33" s="240" t="s">
        <v>819</v>
      </c>
      <c r="E33" s="240">
        <v>35</v>
      </c>
      <c r="F33" s="240">
        <v>0.000716</v>
      </c>
      <c r="G33" s="255">
        <v>0.0005537244629448113</v>
      </c>
      <c r="H33" s="241">
        <v>0.10238799999999999</v>
      </c>
      <c r="I33" s="241">
        <v>0</v>
      </c>
      <c r="J33" s="241">
        <v>0</v>
      </c>
      <c r="K33" s="241">
        <v>0.0002148</v>
      </c>
      <c r="L33" s="241">
        <v>0</v>
      </c>
      <c r="M33" s="241">
        <v>0</v>
      </c>
      <c r="N33" s="241">
        <v>0.029212799999999997</v>
      </c>
      <c r="O33" s="241">
        <v>0</v>
      </c>
      <c r="P33" s="241">
        <v>0.09608719999999998</v>
      </c>
      <c r="Q33" s="241">
        <v>0.31539799999999996</v>
      </c>
      <c r="R33" s="241">
        <v>0.000716</v>
      </c>
      <c r="S33" s="241">
        <v>0</v>
      </c>
      <c r="T33" s="241">
        <v>0.0040812</v>
      </c>
      <c r="U33" s="241">
        <v>0</v>
      </c>
      <c r="V33" s="241">
        <v>0</v>
      </c>
      <c r="W33" s="241">
        <v>0.0002148</v>
      </c>
      <c r="X33" s="241">
        <v>0</v>
      </c>
      <c r="Y33" s="241">
        <v>0</v>
      </c>
      <c r="Z33" s="241">
        <v>0.005871199999999999</v>
      </c>
      <c r="AA33" s="241">
        <v>0.13217359999999997</v>
      </c>
      <c r="AB33" s="241">
        <v>0.3451836</v>
      </c>
      <c r="AC33" s="241">
        <v>0.3514844</v>
      </c>
      <c r="AD33" s="241">
        <v>0.44757159999999996</v>
      </c>
      <c r="AE33" s="241">
        <v>0.029427599999999998</v>
      </c>
      <c r="AF33" s="241">
        <v>0.0297856</v>
      </c>
      <c r="AI33" s="240">
        <v>13008</v>
      </c>
      <c r="AJ33" s="240">
        <v>1</v>
      </c>
      <c r="AK33" s="240">
        <v>0</v>
      </c>
      <c r="AL33" s="240" t="s">
        <v>819</v>
      </c>
      <c r="AM33" s="240">
        <v>35</v>
      </c>
      <c r="AN33" s="164">
        <v>0.0005537244629448113</v>
      </c>
      <c r="AO33" s="86">
        <f t="shared" si="0"/>
        <v>0.07918259820110803</v>
      </c>
      <c r="AP33" s="86">
        <f t="shared" si="1"/>
        <v>0</v>
      </c>
      <c r="AQ33" s="86">
        <f t="shared" si="2"/>
        <v>0.00016611733888344338</v>
      </c>
      <c r="AR33" s="86">
        <f t="shared" si="3"/>
        <v>0</v>
      </c>
      <c r="AS33" s="86">
        <f t="shared" si="4"/>
        <v>0</v>
      </c>
      <c r="AT33" s="86">
        <f t="shared" si="5"/>
        <v>0.0225919580881483</v>
      </c>
      <c r="AU33" s="86">
        <f t="shared" si="6"/>
        <v>0</v>
      </c>
      <c r="AV33" s="86">
        <f t="shared" si="7"/>
        <v>0.07430982292719367</v>
      </c>
      <c r="AW33" s="86">
        <f t="shared" si="8"/>
        <v>0.24391562592718935</v>
      </c>
      <c r="AX33" s="86">
        <f t="shared" si="9"/>
        <v>0.0031562294387854246</v>
      </c>
      <c r="AY33" s="86">
        <f t="shared" si="10"/>
        <v>0</v>
      </c>
      <c r="AZ33" s="86">
        <f t="shared" si="11"/>
        <v>0</v>
      </c>
      <c r="BA33" s="86">
        <f t="shared" si="12"/>
        <v>0.00016611733888344338</v>
      </c>
      <c r="BB33" s="86">
        <f t="shared" si="13"/>
        <v>0</v>
      </c>
      <c r="BC33" s="86">
        <f t="shared" si="14"/>
        <v>0</v>
      </c>
      <c r="BD33" s="86">
        <f t="shared" si="15"/>
        <v>0.004540540596147453</v>
      </c>
      <c r="BE33" s="86">
        <f t="shared" si="16"/>
        <v>0.10221753585961216</v>
      </c>
      <c r="BF33" s="86">
        <f t="shared" si="17"/>
        <v>0.2669505635856935</v>
      </c>
      <c r="BG33" s="86">
        <f t="shared" si="18"/>
        <v>0.27182333885960785</v>
      </c>
      <c r="BH33" s="86">
        <f t="shared" si="19"/>
        <v>0.3461331617868016</v>
      </c>
      <c r="BI33" s="86">
        <f t="shared" si="20"/>
        <v>0.022758075427031742</v>
      </c>
      <c r="BJ33" s="86">
        <f t="shared" si="21"/>
        <v>0.02303493765850415</v>
      </c>
      <c r="BL33" s="86">
        <f t="shared" si="31"/>
        <v>0.0034681978012085315</v>
      </c>
      <c r="BM33" s="86">
        <f t="shared" si="32"/>
        <v>0</v>
      </c>
      <c r="BN33" s="86">
        <f t="shared" si="33"/>
        <v>7.27593944309482E-06</v>
      </c>
      <c r="BO33" s="86">
        <f t="shared" si="34"/>
        <v>0</v>
      </c>
      <c r="BP33" s="86">
        <f t="shared" si="35"/>
        <v>0</v>
      </c>
      <c r="BQ33" s="86">
        <f t="shared" si="36"/>
        <v>0.010683504415610893</v>
      </c>
      <c r="BR33" s="86">
        <f t="shared" si="37"/>
        <v>0</v>
      </c>
      <c r="BS33" s="86">
        <f t="shared" si="38"/>
        <v>0</v>
      </c>
      <c r="BT33" s="86">
        <f t="shared" si="39"/>
        <v>0</v>
      </c>
      <c r="BU33" s="268">
        <f t="shared" si="40"/>
        <v>0.01415897815626252</v>
      </c>
      <c r="BW33" s="86">
        <f t="shared" si="22"/>
        <v>0.0034681978012085315</v>
      </c>
      <c r="BX33" s="86">
        <f t="shared" si="23"/>
        <v>0</v>
      </c>
      <c r="BY33" s="86">
        <f t="shared" si="24"/>
        <v>1.9402505181586188E-05</v>
      </c>
      <c r="BZ33" s="86">
        <f t="shared" si="25"/>
        <v>0</v>
      </c>
      <c r="CA33" s="86">
        <f t="shared" si="26"/>
        <v>0</v>
      </c>
      <c r="CB33" s="86">
        <f t="shared" si="27"/>
        <v>0.010683504415610893</v>
      </c>
      <c r="CC33" s="86">
        <f t="shared" si="28"/>
        <v>0</v>
      </c>
      <c r="CD33" s="86">
        <f t="shared" si="29"/>
        <v>0</v>
      </c>
      <c r="CE33" s="86">
        <f t="shared" si="30"/>
        <v>0</v>
      </c>
      <c r="CF33" s="86">
        <f t="shared" si="41"/>
        <v>0.014171104722001011</v>
      </c>
      <c r="CH33" s="264">
        <f t="shared" si="42"/>
        <v>0.19843103736751372</v>
      </c>
      <c r="CI33" s="264">
        <f t="shared" si="43"/>
        <v>0.01415897815626252</v>
      </c>
      <c r="CJ33" s="264">
        <f t="shared" si="44"/>
        <v>0.014171104722001011</v>
      </c>
      <c r="CK33" s="293">
        <f t="shared" si="45"/>
        <v>0.0629197049656845</v>
      </c>
    </row>
    <row r="34" spans="1:89" ht="15">
      <c r="A34" s="240">
        <v>13013</v>
      </c>
      <c r="B34" s="253">
        <v>1</v>
      </c>
      <c r="C34" s="240">
        <v>0</v>
      </c>
      <c r="D34" s="240" t="s">
        <v>819</v>
      </c>
      <c r="E34" s="240">
        <v>35</v>
      </c>
      <c r="F34" s="240">
        <v>0.000716</v>
      </c>
      <c r="G34" s="255">
        <v>0.0005537244629448113</v>
      </c>
      <c r="H34" s="241">
        <v>0</v>
      </c>
      <c r="I34" s="241">
        <v>0</v>
      </c>
      <c r="J34" s="241">
        <v>0</v>
      </c>
      <c r="K34" s="241">
        <v>0.0004296</v>
      </c>
      <c r="L34" s="241">
        <v>0</v>
      </c>
      <c r="M34" s="241">
        <v>0</v>
      </c>
      <c r="N34" s="241">
        <v>0.0105968</v>
      </c>
      <c r="O34" s="241">
        <v>0</v>
      </c>
      <c r="P34" s="241">
        <v>0</v>
      </c>
      <c r="Q34" s="241">
        <v>0.0925788</v>
      </c>
      <c r="R34" s="241">
        <v>0.000716</v>
      </c>
      <c r="S34" s="241">
        <v>0</v>
      </c>
      <c r="T34" s="241">
        <v>0</v>
      </c>
      <c r="U34" s="241">
        <v>0</v>
      </c>
      <c r="V34" s="241">
        <v>0</v>
      </c>
      <c r="W34" s="241">
        <v>0.0004296</v>
      </c>
      <c r="X34" s="241">
        <v>0</v>
      </c>
      <c r="Y34" s="241">
        <v>0</v>
      </c>
      <c r="Z34" s="241">
        <v>0.0010023999999999999</v>
      </c>
      <c r="AA34" s="241">
        <v>0.011097999999999998</v>
      </c>
      <c r="AB34" s="241">
        <v>0.10374839999999999</v>
      </c>
      <c r="AC34" s="241">
        <v>0.10374839999999999</v>
      </c>
      <c r="AD34" s="241">
        <v>0.10374839999999999</v>
      </c>
      <c r="AE34" s="241">
        <v>0.011026399999999999</v>
      </c>
      <c r="AF34" s="241">
        <v>0.011097999999999998</v>
      </c>
      <c r="AI34" s="240">
        <v>13013</v>
      </c>
      <c r="AJ34" s="240">
        <v>1</v>
      </c>
      <c r="AK34" s="240">
        <v>0</v>
      </c>
      <c r="AL34" s="240" t="s">
        <v>819</v>
      </c>
      <c r="AM34" s="240">
        <v>35</v>
      </c>
      <c r="AN34" s="164">
        <v>0.0005537244629448113</v>
      </c>
      <c r="AO34" s="86">
        <f t="shared" si="0"/>
        <v>0</v>
      </c>
      <c r="AP34" s="86">
        <f t="shared" si="1"/>
        <v>0</v>
      </c>
      <c r="AQ34" s="86">
        <f t="shared" si="2"/>
        <v>0.00033223467776688677</v>
      </c>
      <c r="AR34" s="86">
        <f t="shared" si="3"/>
        <v>0</v>
      </c>
      <c r="AS34" s="86">
        <f t="shared" si="4"/>
        <v>0</v>
      </c>
      <c r="AT34" s="86">
        <f t="shared" si="5"/>
        <v>0.008195122051583209</v>
      </c>
      <c r="AU34" s="86">
        <f t="shared" si="6"/>
        <v>0</v>
      </c>
      <c r="AV34" s="86">
        <f t="shared" si="7"/>
        <v>0</v>
      </c>
      <c r="AW34" s="86">
        <f t="shared" si="8"/>
        <v>0.07159657305876412</v>
      </c>
      <c r="AX34" s="86">
        <f t="shared" si="9"/>
        <v>0</v>
      </c>
      <c r="AY34" s="86">
        <f t="shared" si="10"/>
        <v>0</v>
      </c>
      <c r="AZ34" s="86">
        <f t="shared" si="11"/>
        <v>0</v>
      </c>
      <c r="BA34" s="86">
        <f t="shared" si="12"/>
        <v>0.00033223467776688677</v>
      </c>
      <c r="BB34" s="86">
        <f t="shared" si="13"/>
        <v>0</v>
      </c>
      <c r="BC34" s="86">
        <f t="shared" si="14"/>
        <v>0</v>
      </c>
      <c r="BD34" s="86">
        <f t="shared" si="15"/>
        <v>0.0007752142481227357</v>
      </c>
      <c r="BE34" s="86">
        <f t="shared" si="16"/>
        <v>0.008582729175644574</v>
      </c>
      <c r="BF34" s="86">
        <f t="shared" si="17"/>
        <v>0.08023467468070315</v>
      </c>
      <c r="BG34" s="86">
        <f t="shared" si="18"/>
        <v>0.08023467468070315</v>
      </c>
      <c r="BH34" s="86">
        <f t="shared" si="19"/>
        <v>0.08023467468070315</v>
      </c>
      <c r="BI34" s="86">
        <f t="shared" si="20"/>
        <v>0.008527356729350094</v>
      </c>
      <c r="BJ34" s="86">
        <f t="shared" si="21"/>
        <v>0.008582729175644574</v>
      </c>
      <c r="BL34" s="86">
        <f t="shared" si="31"/>
        <v>0</v>
      </c>
      <c r="BM34" s="86">
        <f t="shared" si="32"/>
        <v>0</v>
      </c>
      <c r="BN34" s="86">
        <f t="shared" si="33"/>
        <v>1.455187888618964E-05</v>
      </c>
      <c r="BO34" s="86">
        <f t="shared" si="34"/>
        <v>0</v>
      </c>
      <c r="BP34" s="86">
        <f t="shared" si="35"/>
        <v>0</v>
      </c>
      <c r="BQ34" s="86">
        <f t="shared" si="36"/>
        <v>0.003135929899973868</v>
      </c>
      <c r="BR34" s="86">
        <f t="shared" si="37"/>
        <v>0</v>
      </c>
      <c r="BS34" s="86">
        <f t="shared" si="38"/>
        <v>0</v>
      </c>
      <c r="BT34" s="86">
        <f t="shared" si="39"/>
        <v>0</v>
      </c>
      <c r="BU34" s="268">
        <f t="shared" si="40"/>
        <v>0.0031504817788600577</v>
      </c>
      <c r="BW34" s="86">
        <f t="shared" si="22"/>
        <v>0</v>
      </c>
      <c r="BX34" s="86">
        <f t="shared" si="23"/>
        <v>0</v>
      </c>
      <c r="BY34" s="86">
        <f t="shared" si="24"/>
        <v>3.8805010363172375E-05</v>
      </c>
      <c r="BZ34" s="86">
        <f t="shared" si="25"/>
        <v>0</v>
      </c>
      <c r="CA34" s="86">
        <f t="shared" si="26"/>
        <v>0</v>
      </c>
      <c r="CB34" s="86">
        <f t="shared" si="27"/>
        <v>0.003135929899973868</v>
      </c>
      <c r="CC34" s="86">
        <f t="shared" si="28"/>
        <v>0</v>
      </c>
      <c r="CD34" s="86">
        <f t="shared" si="29"/>
        <v>0</v>
      </c>
      <c r="CE34" s="86">
        <f t="shared" si="30"/>
        <v>0</v>
      </c>
      <c r="CF34" s="86">
        <f t="shared" si="41"/>
        <v>0.0031747349103370404</v>
      </c>
      <c r="CH34" s="264">
        <f t="shared" si="42"/>
        <v>0.0585713125169133</v>
      </c>
      <c r="CI34" s="264">
        <f t="shared" si="43"/>
        <v>0.0031504817788600577</v>
      </c>
      <c r="CJ34" s="264">
        <f t="shared" si="44"/>
        <v>0.0031747349103370404</v>
      </c>
      <c r="CK34" s="293">
        <f t="shared" si="45"/>
        <v>0.01409582300189646</v>
      </c>
    </row>
    <row r="35" spans="1:89" ht="15">
      <c r="A35" s="240">
        <v>13083</v>
      </c>
      <c r="B35" s="253">
        <v>1</v>
      </c>
      <c r="C35" s="240">
        <v>0</v>
      </c>
      <c r="D35" s="240" t="s">
        <v>819</v>
      </c>
      <c r="E35" s="240">
        <v>35</v>
      </c>
      <c r="F35" s="240">
        <v>0.000716</v>
      </c>
      <c r="G35" s="255">
        <v>0.0005537244629448113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0.0045823999999999995</v>
      </c>
      <c r="O35" s="241">
        <v>0</v>
      </c>
      <c r="P35" s="241">
        <v>0</v>
      </c>
      <c r="Q35" s="241">
        <v>0.0159668</v>
      </c>
      <c r="R35" s="241">
        <v>0.000716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  <c r="Y35" s="241">
        <v>0</v>
      </c>
      <c r="Z35" s="241">
        <v>0</v>
      </c>
      <c r="AA35" s="241">
        <v>0.0045823999999999995</v>
      </c>
      <c r="AB35" s="241">
        <v>0.020549199999999997</v>
      </c>
      <c r="AC35" s="241">
        <v>0.020549199999999997</v>
      </c>
      <c r="AD35" s="241">
        <v>0.020549199999999997</v>
      </c>
      <c r="AE35" s="241">
        <v>0.0045823999999999995</v>
      </c>
      <c r="AF35" s="241">
        <v>0.0045823999999999995</v>
      </c>
      <c r="AI35" s="240">
        <v>13083</v>
      </c>
      <c r="AJ35" s="240">
        <v>1</v>
      </c>
      <c r="AK35" s="240">
        <v>0</v>
      </c>
      <c r="AL35" s="240" t="s">
        <v>819</v>
      </c>
      <c r="AM35" s="240">
        <v>35</v>
      </c>
      <c r="AN35" s="164">
        <v>0.0005537244629448113</v>
      </c>
      <c r="AO35" s="86">
        <f t="shared" si="0"/>
        <v>0</v>
      </c>
      <c r="AP35" s="86">
        <f t="shared" si="1"/>
        <v>0</v>
      </c>
      <c r="AQ35" s="86">
        <f t="shared" si="2"/>
        <v>0</v>
      </c>
      <c r="AR35" s="86">
        <f t="shared" si="3"/>
        <v>0</v>
      </c>
      <c r="AS35" s="86">
        <f t="shared" si="4"/>
        <v>0</v>
      </c>
      <c r="AT35" s="86">
        <f t="shared" si="5"/>
        <v>0.003543836562846792</v>
      </c>
      <c r="AU35" s="86">
        <f t="shared" si="6"/>
        <v>0</v>
      </c>
      <c r="AV35" s="86">
        <f t="shared" si="7"/>
        <v>0</v>
      </c>
      <c r="AW35" s="86">
        <f t="shared" si="8"/>
        <v>0.012348055523669294</v>
      </c>
      <c r="AX35" s="86">
        <f t="shared" si="9"/>
        <v>0</v>
      </c>
      <c r="AY35" s="86">
        <f t="shared" si="10"/>
        <v>0</v>
      </c>
      <c r="AZ35" s="86">
        <f t="shared" si="11"/>
        <v>0</v>
      </c>
      <c r="BA35" s="86">
        <f t="shared" si="12"/>
        <v>0</v>
      </c>
      <c r="BB35" s="86">
        <f t="shared" si="13"/>
        <v>0</v>
      </c>
      <c r="BC35" s="86">
        <f t="shared" si="14"/>
        <v>0</v>
      </c>
      <c r="BD35" s="86">
        <f t="shared" si="15"/>
        <v>0</v>
      </c>
      <c r="BE35" s="86">
        <f t="shared" si="16"/>
        <v>0.003543836562846792</v>
      </c>
      <c r="BF35" s="86">
        <f t="shared" si="17"/>
        <v>0.015891892086516084</v>
      </c>
      <c r="BG35" s="86">
        <f t="shared" si="18"/>
        <v>0.015891892086516084</v>
      </c>
      <c r="BH35" s="86">
        <f t="shared" si="19"/>
        <v>0.015891892086516084</v>
      </c>
      <c r="BI35" s="86">
        <f t="shared" si="20"/>
        <v>0.003543836562846792</v>
      </c>
      <c r="BJ35" s="86">
        <f t="shared" si="21"/>
        <v>0.003543836562846792</v>
      </c>
      <c r="BL35" s="86">
        <f t="shared" si="31"/>
        <v>0</v>
      </c>
      <c r="BM35" s="86">
        <f t="shared" si="32"/>
        <v>0</v>
      </c>
      <c r="BN35" s="86">
        <f t="shared" si="33"/>
        <v>0</v>
      </c>
      <c r="BO35" s="86">
        <f t="shared" si="34"/>
        <v>0</v>
      </c>
      <c r="BP35" s="86">
        <f t="shared" si="35"/>
        <v>0</v>
      </c>
      <c r="BQ35" s="86">
        <f t="shared" si="36"/>
        <v>0.000540844831936715</v>
      </c>
      <c r="BR35" s="86">
        <f t="shared" si="37"/>
        <v>0</v>
      </c>
      <c r="BS35" s="86">
        <f t="shared" si="38"/>
        <v>0</v>
      </c>
      <c r="BT35" s="86">
        <f t="shared" si="39"/>
        <v>0</v>
      </c>
      <c r="BU35" s="268">
        <f t="shared" si="40"/>
        <v>0.000540844831936715</v>
      </c>
      <c r="BW35" s="86">
        <f t="shared" si="22"/>
        <v>0</v>
      </c>
      <c r="BX35" s="86">
        <f t="shared" si="23"/>
        <v>0</v>
      </c>
      <c r="BY35" s="86">
        <f t="shared" si="24"/>
        <v>0</v>
      </c>
      <c r="BZ35" s="86">
        <f t="shared" si="25"/>
        <v>0</v>
      </c>
      <c r="CA35" s="86">
        <f t="shared" si="26"/>
        <v>0</v>
      </c>
      <c r="CB35" s="86">
        <f t="shared" si="27"/>
        <v>0.000540844831936715</v>
      </c>
      <c r="CC35" s="86">
        <f t="shared" si="28"/>
        <v>0</v>
      </c>
      <c r="CD35" s="86">
        <f t="shared" si="29"/>
        <v>0</v>
      </c>
      <c r="CE35" s="86">
        <f t="shared" si="30"/>
        <v>0</v>
      </c>
      <c r="CF35" s="86">
        <f t="shared" si="41"/>
        <v>0.000540844831936715</v>
      </c>
      <c r="CH35" s="264">
        <f t="shared" si="42"/>
        <v>0.01160108122315674</v>
      </c>
      <c r="CI35" s="264">
        <f t="shared" si="43"/>
        <v>0.000540844831936715</v>
      </c>
      <c r="CJ35" s="264">
        <f t="shared" si="44"/>
        <v>0.000540844831936715</v>
      </c>
      <c r="CK35" s="293">
        <f t="shared" si="45"/>
        <v>0.0024013510537990146</v>
      </c>
    </row>
    <row r="36" spans="1:89" ht="15">
      <c r="A36" s="240">
        <v>13090</v>
      </c>
      <c r="B36" s="253">
        <v>1</v>
      </c>
      <c r="C36" s="240">
        <v>0</v>
      </c>
      <c r="D36" s="240" t="s">
        <v>819</v>
      </c>
      <c r="E36" s="240">
        <v>35</v>
      </c>
      <c r="F36" s="240">
        <v>0.001407</v>
      </c>
      <c r="G36" s="255">
        <v>0.0010881149711778626</v>
      </c>
      <c r="H36" s="241">
        <v>0.4268838</v>
      </c>
      <c r="I36" s="241">
        <v>0.029687700000000004</v>
      </c>
      <c r="J36" s="241">
        <v>0.001407</v>
      </c>
      <c r="K36" s="241">
        <v>0.039396</v>
      </c>
      <c r="L36" s="241">
        <v>0.012381600000000001</v>
      </c>
      <c r="M36" s="241">
        <v>0.208236</v>
      </c>
      <c r="N36" s="241">
        <v>0.12367530000000002</v>
      </c>
      <c r="O36" s="241">
        <v>0.0171654</v>
      </c>
      <c r="P36" s="241">
        <v>0.21710010000000002</v>
      </c>
      <c r="Q36" s="241">
        <v>0.49048020000000003</v>
      </c>
      <c r="R36" s="241">
        <v>0.001407</v>
      </c>
      <c r="S36" s="241">
        <v>0</v>
      </c>
      <c r="T36" s="241">
        <v>0.10116330000000001</v>
      </c>
      <c r="U36" s="241">
        <v>0</v>
      </c>
      <c r="V36" s="241">
        <v>0</v>
      </c>
      <c r="W36" s="241">
        <v>0.0023919</v>
      </c>
      <c r="X36" s="241">
        <v>0.0258888</v>
      </c>
      <c r="Y36" s="241">
        <v>0</v>
      </c>
      <c r="Z36" s="241">
        <v>0.023919</v>
      </c>
      <c r="AA36" s="241">
        <v>0.8577072000000001</v>
      </c>
      <c r="AB36" s="241">
        <v>0.9214443</v>
      </c>
      <c r="AC36" s="241">
        <v>1.1312280000000001</v>
      </c>
      <c r="AD36" s="241">
        <v>1.3483281</v>
      </c>
      <c r="AE36" s="241">
        <v>0.43054200000000004</v>
      </c>
      <c r="AF36" s="241">
        <v>0.4308234</v>
      </c>
      <c r="AI36" s="240">
        <v>13090</v>
      </c>
      <c r="AJ36" s="240">
        <v>1</v>
      </c>
      <c r="AK36" s="240">
        <v>0</v>
      </c>
      <c r="AL36" s="240" t="s">
        <v>819</v>
      </c>
      <c r="AM36" s="240">
        <v>35</v>
      </c>
      <c r="AN36" s="164">
        <v>0.0010881149711778626</v>
      </c>
      <c r="AO36" s="86">
        <f t="shared" si="0"/>
        <v>0.3301340822553635</v>
      </c>
      <c r="AP36" s="86">
        <f t="shared" si="1"/>
        <v>0.022959225891852904</v>
      </c>
      <c r="AQ36" s="86">
        <f t="shared" si="2"/>
        <v>0.03046721919298015</v>
      </c>
      <c r="AR36" s="86">
        <f t="shared" si="3"/>
        <v>0.00957541174636519</v>
      </c>
      <c r="AS36" s="86">
        <f t="shared" si="4"/>
        <v>0.16104101573432367</v>
      </c>
      <c r="AT36" s="86">
        <f t="shared" si="5"/>
        <v>0.09564530596653413</v>
      </c>
      <c r="AU36" s="86">
        <f t="shared" si="6"/>
        <v>0.013275002648369925</v>
      </c>
      <c r="AV36" s="86">
        <f t="shared" si="7"/>
        <v>0.1678961400527442</v>
      </c>
      <c r="AW36" s="86">
        <f t="shared" si="8"/>
        <v>0.3793168789526029</v>
      </c>
      <c r="AX36" s="86">
        <f t="shared" si="9"/>
        <v>0.07823546642768833</v>
      </c>
      <c r="AY36" s="86">
        <f t="shared" si="10"/>
        <v>0</v>
      </c>
      <c r="AZ36" s="86">
        <f t="shared" si="11"/>
        <v>0</v>
      </c>
      <c r="BA36" s="86">
        <f t="shared" si="12"/>
        <v>0.0018497954510023663</v>
      </c>
      <c r="BB36" s="86">
        <f t="shared" si="13"/>
        <v>0.02002131546967267</v>
      </c>
      <c r="BC36" s="86">
        <f t="shared" si="14"/>
        <v>0</v>
      </c>
      <c r="BD36" s="86">
        <f t="shared" si="15"/>
        <v>0.018497954510023663</v>
      </c>
      <c r="BE36" s="86">
        <f t="shared" si="16"/>
        <v>0.663314886430025</v>
      </c>
      <c r="BF36" s="86">
        <f t="shared" si="17"/>
        <v>0.7126064946243822</v>
      </c>
      <c r="BG36" s="86">
        <f t="shared" si="18"/>
        <v>0.8748444368270015</v>
      </c>
      <c r="BH36" s="86">
        <f t="shared" si="19"/>
        <v>1.0427405768797458</v>
      </c>
      <c r="BI36" s="86">
        <f t="shared" si="20"/>
        <v>0.33296318118042595</v>
      </c>
      <c r="BJ36" s="86">
        <f t="shared" si="21"/>
        <v>0.33318080417466156</v>
      </c>
      <c r="BL36" s="86">
        <f t="shared" si="31"/>
        <v>0.01445987280278492</v>
      </c>
      <c r="BM36" s="86">
        <f t="shared" si="32"/>
        <v>0.0010056140940631572</v>
      </c>
      <c r="BN36" s="86">
        <f t="shared" si="33"/>
        <v>0.0013344642006525304</v>
      </c>
      <c r="BO36" s="86">
        <f t="shared" si="34"/>
        <v>0.00041940303449079536</v>
      </c>
      <c r="BP36" s="86">
        <f t="shared" si="35"/>
        <v>0.007053596489163376</v>
      </c>
      <c r="BQ36" s="86">
        <f t="shared" si="36"/>
        <v>0.01661407929812401</v>
      </c>
      <c r="BR36" s="86">
        <f t="shared" si="37"/>
        <v>0</v>
      </c>
      <c r="BS36" s="86">
        <f t="shared" si="38"/>
        <v>0.000876933617571663</v>
      </c>
      <c r="BT36" s="86">
        <f t="shared" si="39"/>
        <v>0</v>
      </c>
      <c r="BU36" s="268">
        <f t="shared" si="40"/>
        <v>0.04176396353685045</v>
      </c>
      <c r="BW36" s="86">
        <f t="shared" si="22"/>
        <v>0.01445987280278492</v>
      </c>
      <c r="BX36" s="86">
        <f t="shared" si="23"/>
        <v>0.0018436258391157877</v>
      </c>
      <c r="BY36" s="86">
        <f t="shared" si="24"/>
        <v>0.0035585712017400816</v>
      </c>
      <c r="BZ36" s="86">
        <f t="shared" si="25"/>
        <v>0.00041940303449079536</v>
      </c>
      <c r="CA36" s="86">
        <f t="shared" si="26"/>
        <v>0.007053596489163376</v>
      </c>
      <c r="CB36" s="86">
        <f t="shared" si="27"/>
        <v>0.01661407929812401</v>
      </c>
      <c r="CC36" s="86">
        <f t="shared" si="28"/>
        <v>0</v>
      </c>
      <c r="CD36" s="86">
        <f t="shared" si="29"/>
        <v>0.000876933617571663</v>
      </c>
      <c r="CE36" s="86">
        <f t="shared" si="30"/>
        <v>0</v>
      </c>
      <c r="CF36" s="86">
        <f t="shared" si="41"/>
        <v>0.044826082282990634</v>
      </c>
      <c r="CH36" s="264">
        <f t="shared" si="42"/>
        <v>0.6386364388837111</v>
      </c>
      <c r="CI36" s="264">
        <f t="shared" si="43"/>
        <v>0.04176396353685045</v>
      </c>
      <c r="CJ36" s="264">
        <f t="shared" si="44"/>
        <v>0.044826082282990634</v>
      </c>
      <c r="CK36" s="293">
        <f t="shared" si="45"/>
        <v>0.19902780533647843</v>
      </c>
    </row>
    <row r="37" spans="1:89" ht="15">
      <c r="A37" s="240">
        <v>13042</v>
      </c>
      <c r="B37" s="253">
        <v>1</v>
      </c>
      <c r="C37" s="240">
        <v>0</v>
      </c>
      <c r="D37" s="240" t="s">
        <v>820</v>
      </c>
      <c r="E37" s="240">
        <v>36</v>
      </c>
      <c r="F37" s="240">
        <v>0.000716</v>
      </c>
      <c r="G37" s="255">
        <v>0.0005537244629448113</v>
      </c>
      <c r="H37" s="241">
        <v>0</v>
      </c>
      <c r="I37" s="241">
        <v>0</v>
      </c>
      <c r="J37" s="241">
        <v>0</v>
      </c>
      <c r="K37" s="241">
        <v>0.012315199999999998</v>
      </c>
      <c r="L37" s="241">
        <v>0</v>
      </c>
      <c r="M37" s="241">
        <v>0</v>
      </c>
      <c r="N37" s="241">
        <v>0.0208356</v>
      </c>
      <c r="O37" s="241">
        <v>0.0010023999999999999</v>
      </c>
      <c r="P37" s="241">
        <v>0.07131359999999999</v>
      </c>
      <c r="Q37" s="241">
        <v>0.24916799999999997</v>
      </c>
      <c r="R37" s="241">
        <v>0.000716</v>
      </c>
      <c r="S37" s="241">
        <v>0</v>
      </c>
      <c r="T37" s="241">
        <v>0</v>
      </c>
      <c r="U37" s="241">
        <v>0</v>
      </c>
      <c r="V37" s="241">
        <v>0.009666</v>
      </c>
      <c r="W37" s="241">
        <v>0.0022196</v>
      </c>
      <c r="X37" s="241">
        <v>0</v>
      </c>
      <c r="Y37" s="241">
        <v>0</v>
      </c>
      <c r="Z37" s="241">
        <v>0.0029355999999999996</v>
      </c>
      <c r="AA37" s="241">
        <v>0.0341532</v>
      </c>
      <c r="AB37" s="241">
        <v>0.2833928</v>
      </c>
      <c r="AC37" s="241">
        <v>0.2120076</v>
      </c>
      <c r="AD37" s="241">
        <v>0.2833928</v>
      </c>
      <c r="AE37" s="241">
        <v>0.0341532</v>
      </c>
      <c r="AF37" s="241">
        <v>0.0341532</v>
      </c>
      <c r="AI37" s="240">
        <v>13042</v>
      </c>
      <c r="AJ37" s="240">
        <v>1</v>
      </c>
      <c r="AK37" s="240">
        <v>0</v>
      </c>
      <c r="AL37" s="240" t="s">
        <v>820</v>
      </c>
      <c r="AM37" s="240">
        <v>36</v>
      </c>
      <c r="AN37" s="164">
        <v>0.0005537244629448113</v>
      </c>
      <c r="AO37" s="86">
        <f t="shared" si="0"/>
        <v>0</v>
      </c>
      <c r="AP37" s="86">
        <f t="shared" si="1"/>
        <v>0</v>
      </c>
      <c r="AQ37" s="86">
        <f t="shared" si="2"/>
        <v>0.009524060762650754</v>
      </c>
      <c r="AR37" s="86">
        <f t="shared" si="3"/>
        <v>0</v>
      </c>
      <c r="AS37" s="86">
        <f t="shared" si="4"/>
        <v>0</v>
      </c>
      <c r="AT37" s="86">
        <f t="shared" si="5"/>
        <v>0.01611338187169401</v>
      </c>
      <c r="AU37" s="86">
        <f t="shared" si="6"/>
        <v>0.0007752142481227357</v>
      </c>
      <c r="AV37" s="86">
        <f t="shared" si="7"/>
        <v>0.055150956509303205</v>
      </c>
      <c r="AW37" s="86">
        <f t="shared" si="8"/>
        <v>0.19269611310479431</v>
      </c>
      <c r="AX37" s="86">
        <f t="shared" si="9"/>
        <v>0</v>
      </c>
      <c r="AY37" s="86">
        <f t="shared" si="10"/>
        <v>0</v>
      </c>
      <c r="AZ37" s="86">
        <f t="shared" si="11"/>
        <v>0.007475280249754953</v>
      </c>
      <c r="BA37" s="86">
        <f t="shared" si="12"/>
        <v>0.0017165458351289151</v>
      </c>
      <c r="BB37" s="86">
        <f t="shared" si="13"/>
        <v>0</v>
      </c>
      <c r="BC37" s="86">
        <f t="shared" si="14"/>
        <v>0</v>
      </c>
      <c r="BD37" s="86">
        <f t="shared" si="15"/>
        <v>0.0022702702980737263</v>
      </c>
      <c r="BE37" s="86">
        <f t="shared" si="16"/>
        <v>0.0264126568824675</v>
      </c>
      <c r="BF37" s="86">
        <f t="shared" si="17"/>
        <v>0.2191641424335563</v>
      </c>
      <c r="BG37" s="86">
        <f t="shared" si="18"/>
        <v>0.16395781347795862</v>
      </c>
      <c r="BH37" s="86">
        <f t="shared" si="19"/>
        <v>0.2191641424335563</v>
      </c>
      <c r="BI37" s="86">
        <f t="shared" si="20"/>
        <v>0.0264126568824675</v>
      </c>
      <c r="BJ37" s="86">
        <f t="shared" si="21"/>
        <v>0.0264126568824675</v>
      </c>
      <c r="BL37" s="86">
        <f t="shared" si="31"/>
        <v>0</v>
      </c>
      <c r="BM37" s="86">
        <f t="shared" si="32"/>
        <v>0</v>
      </c>
      <c r="BN37" s="86">
        <f t="shared" si="33"/>
        <v>0.000417153861404103</v>
      </c>
      <c r="BO37" s="86">
        <f t="shared" si="34"/>
        <v>0</v>
      </c>
      <c r="BP37" s="86">
        <f t="shared" si="35"/>
        <v>0</v>
      </c>
      <c r="BQ37" s="86">
        <f t="shared" si="36"/>
        <v>0.008440089753989992</v>
      </c>
      <c r="BR37" s="86">
        <f t="shared" si="37"/>
        <v>0.0003274172749392669</v>
      </c>
      <c r="BS37" s="86">
        <f t="shared" si="38"/>
        <v>0</v>
      </c>
      <c r="BT37" s="86">
        <f t="shared" si="39"/>
        <v>0</v>
      </c>
      <c r="BU37" s="268">
        <f t="shared" si="40"/>
        <v>0.009184660890333362</v>
      </c>
      <c r="BW37" s="86">
        <f t="shared" si="22"/>
        <v>0</v>
      </c>
      <c r="BX37" s="86">
        <f t="shared" si="23"/>
        <v>0</v>
      </c>
      <c r="BY37" s="86">
        <f t="shared" si="24"/>
        <v>0.001112410297077608</v>
      </c>
      <c r="BZ37" s="86">
        <f t="shared" si="25"/>
        <v>0</v>
      </c>
      <c r="CA37" s="86">
        <f t="shared" si="26"/>
        <v>0</v>
      </c>
      <c r="CB37" s="86">
        <f t="shared" si="27"/>
        <v>0.008440089753989992</v>
      </c>
      <c r="CC37" s="86">
        <f t="shared" si="28"/>
        <v>0.0008731127331713787</v>
      </c>
      <c r="CD37" s="86">
        <f t="shared" si="29"/>
        <v>0</v>
      </c>
      <c r="CE37" s="86">
        <f t="shared" si="30"/>
        <v>0</v>
      </c>
      <c r="CF37" s="86">
        <f t="shared" si="41"/>
        <v>0.010425612784238978</v>
      </c>
      <c r="CH37" s="264">
        <f t="shared" si="42"/>
        <v>0.1196892038389098</v>
      </c>
      <c r="CI37" s="264">
        <f t="shared" si="43"/>
        <v>0.009184660890333362</v>
      </c>
      <c r="CJ37" s="264">
        <f t="shared" si="44"/>
        <v>0.010425612784238978</v>
      </c>
      <c r="CK37" s="293">
        <f t="shared" si="45"/>
        <v>0.04628972076202107</v>
      </c>
    </row>
    <row r="38" spans="1:89" ht="15">
      <c r="A38" s="240">
        <v>13010</v>
      </c>
      <c r="B38" s="253">
        <v>1</v>
      </c>
      <c r="C38" s="240">
        <v>0</v>
      </c>
      <c r="D38" s="240" t="s">
        <v>350</v>
      </c>
      <c r="E38" s="240">
        <v>37</v>
      </c>
      <c r="F38" s="240">
        <v>0.000716</v>
      </c>
      <c r="G38" s="255">
        <v>0.0005537244629448113</v>
      </c>
      <c r="H38" s="241">
        <v>0.79118</v>
      </c>
      <c r="I38" s="241">
        <v>0.04840159999999999</v>
      </c>
      <c r="J38" s="241">
        <v>0.000716</v>
      </c>
      <c r="K38" s="241">
        <v>0.024916799999999996</v>
      </c>
      <c r="L38" s="241">
        <v>0</v>
      </c>
      <c r="M38" s="241">
        <v>0.1674724</v>
      </c>
      <c r="N38" s="241">
        <v>0.052267999999999995</v>
      </c>
      <c r="O38" s="241">
        <v>0.0022196</v>
      </c>
      <c r="P38" s="241">
        <v>0</v>
      </c>
      <c r="Q38" s="241">
        <v>0.4248027999999999</v>
      </c>
      <c r="R38" s="241">
        <v>0.000716</v>
      </c>
      <c r="S38" s="241">
        <v>0</v>
      </c>
      <c r="T38" s="241">
        <v>0.2266856</v>
      </c>
      <c r="U38" s="241">
        <v>0</v>
      </c>
      <c r="V38" s="241">
        <v>0</v>
      </c>
      <c r="W38" s="241">
        <v>0.0016467999999999997</v>
      </c>
      <c r="X38" s="241">
        <v>0.023198399999999997</v>
      </c>
      <c r="Y38" s="241">
        <v>0</v>
      </c>
      <c r="Z38" s="241">
        <v>0.0054415999999999996</v>
      </c>
      <c r="AA38" s="241">
        <v>1.0868879999999999</v>
      </c>
      <c r="AB38" s="241">
        <v>0.7205107999999999</v>
      </c>
      <c r="AC38" s="241">
        <v>1.5117624</v>
      </c>
      <c r="AD38" s="241">
        <v>1.5116908</v>
      </c>
      <c r="AE38" s="241">
        <v>0.29527839999999994</v>
      </c>
      <c r="AF38" s="241">
        <v>0.29570799999999997</v>
      </c>
      <c r="AI38" s="240">
        <v>13010</v>
      </c>
      <c r="AJ38" s="240">
        <v>1</v>
      </c>
      <c r="AK38" s="240">
        <v>0</v>
      </c>
      <c r="AL38" s="240" t="s">
        <v>350</v>
      </c>
      <c r="AM38" s="240">
        <v>37</v>
      </c>
      <c r="AN38" s="164">
        <v>0.0005537244629448113</v>
      </c>
      <c r="AO38" s="86">
        <f t="shared" si="0"/>
        <v>0.6118655315540166</v>
      </c>
      <c r="AP38" s="86">
        <f t="shared" si="1"/>
        <v>0.03743177369506924</v>
      </c>
      <c r="AQ38" s="86">
        <f t="shared" si="2"/>
        <v>0.01926961131047943</v>
      </c>
      <c r="AR38" s="86">
        <f t="shared" si="3"/>
        <v>0</v>
      </c>
      <c r="AS38" s="86">
        <f t="shared" si="4"/>
        <v>0.12951615188279136</v>
      </c>
      <c r="AT38" s="86">
        <f t="shared" si="5"/>
        <v>0.040421885794971225</v>
      </c>
      <c r="AU38" s="86">
        <f t="shared" si="6"/>
        <v>0.0017165458351289151</v>
      </c>
      <c r="AV38" s="86">
        <f t="shared" si="7"/>
        <v>0</v>
      </c>
      <c r="AW38" s="86">
        <f t="shared" si="8"/>
        <v>0.3285247238651565</v>
      </c>
      <c r="AX38" s="86">
        <f t="shared" si="9"/>
        <v>0.17530916496832727</v>
      </c>
      <c r="AY38" s="86">
        <f t="shared" si="10"/>
        <v>0</v>
      </c>
      <c r="AZ38" s="86">
        <f t="shared" si="11"/>
        <v>0</v>
      </c>
      <c r="BA38" s="86">
        <f t="shared" si="12"/>
        <v>0.0012735662647730657</v>
      </c>
      <c r="BB38" s="86">
        <f t="shared" si="13"/>
        <v>0.017940672599411886</v>
      </c>
      <c r="BC38" s="86">
        <f t="shared" si="14"/>
        <v>0</v>
      </c>
      <c r="BD38" s="86">
        <f t="shared" si="15"/>
        <v>0.004208305918380566</v>
      </c>
      <c r="BE38" s="86">
        <f t="shared" si="16"/>
        <v>0.8405537347502235</v>
      </c>
      <c r="BF38" s="86">
        <f t="shared" si="17"/>
        <v>0.5572129270613636</v>
      </c>
      <c r="BG38" s="86">
        <f t="shared" si="18"/>
        <v>1.1691338310616748</v>
      </c>
      <c r="BH38" s="86">
        <f t="shared" si="19"/>
        <v>1.1690784586153802</v>
      </c>
      <c r="BI38" s="86">
        <f t="shared" si="20"/>
        <v>0.22835596851844014</v>
      </c>
      <c r="BJ38" s="86">
        <f t="shared" si="21"/>
        <v>0.22868820319620708</v>
      </c>
      <c r="BL38" s="86">
        <f t="shared" si="31"/>
        <v>0.026799710282065924</v>
      </c>
      <c r="BM38" s="86">
        <f t="shared" si="32"/>
        <v>0.0016395116878440326</v>
      </c>
      <c r="BN38" s="86">
        <f t="shared" si="33"/>
        <v>0.000844008975398999</v>
      </c>
      <c r="BO38" s="86">
        <f t="shared" si="34"/>
        <v>0</v>
      </c>
      <c r="BP38" s="86">
        <f t="shared" si="35"/>
        <v>0.005672807452466262</v>
      </c>
      <c r="BQ38" s="86">
        <f t="shared" si="36"/>
        <v>0.014389382905293855</v>
      </c>
      <c r="BR38" s="86">
        <f t="shared" si="37"/>
        <v>0</v>
      </c>
      <c r="BS38" s="86">
        <f t="shared" si="38"/>
        <v>0.0007858014598542405</v>
      </c>
      <c r="BT38" s="86">
        <f t="shared" si="39"/>
        <v>0</v>
      </c>
      <c r="BU38" s="268">
        <f t="shared" si="40"/>
        <v>0.05013122276292331</v>
      </c>
      <c r="BW38" s="86">
        <f t="shared" si="22"/>
        <v>0.026799710282065924</v>
      </c>
      <c r="BX38" s="86">
        <f t="shared" si="23"/>
        <v>0.0030057714277140594</v>
      </c>
      <c r="BY38" s="86">
        <f t="shared" si="24"/>
        <v>0.0022506906010639973</v>
      </c>
      <c r="BZ38" s="86">
        <f t="shared" si="25"/>
        <v>0</v>
      </c>
      <c r="CA38" s="86">
        <f t="shared" si="26"/>
        <v>0.005672807452466262</v>
      </c>
      <c r="CB38" s="86">
        <f t="shared" si="27"/>
        <v>0.014389382905293855</v>
      </c>
      <c r="CC38" s="86">
        <f t="shared" si="28"/>
        <v>0</v>
      </c>
      <c r="CD38" s="86">
        <f t="shared" si="29"/>
        <v>0.0007858014598542405</v>
      </c>
      <c r="CE38" s="86">
        <f t="shared" si="30"/>
        <v>0</v>
      </c>
      <c r="CF38" s="86">
        <f t="shared" si="41"/>
        <v>0.05290416412845834</v>
      </c>
      <c r="CH38" s="264">
        <f t="shared" si="42"/>
        <v>0.8534676966750225</v>
      </c>
      <c r="CI38" s="264">
        <f t="shared" si="43"/>
        <v>0.05013122276292331</v>
      </c>
      <c r="CJ38" s="264">
        <f t="shared" si="44"/>
        <v>0.05290416412845834</v>
      </c>
      <c r="CK38" s="293">
        <f t="shared" si="45"/>
        <v>0.23489448873035504</v>
      </c>
    </row>
    <row r="39" spans="1:90" ht="15">
      <c r="A39" s="240">
        <v>13025</v>
      </c>
      <c r="B39" s="253">
        <v>1</v>
      </c>
      <c r="C39" s="240">
        <v>0</v>
      </c>
      <c r="D39" s="240" t="s">
        <v>694</v>
      </c>
      <c r="E39" s="240">
        <v>40</v>
      </c>
      <c r="F39" s="240">
        <v>0.000716</v>
      </c>
      <c r="G39" s="255">
        <v>0.0005537244629448113</v>
      </c>
      <c r="H39" s="241">
        <v>0.23549239999999996</v>
      </c>
      <c r="I39" s="241">
        <v>0.0547024</v>
      </c>
      <c r="J39" s="241">
        <v>0.000716</v>
      </c>
      <c r="K39" s="241">
        <v>0.02148</v>
      </c>
      <c r="L39" s="241">
        <v>0.0022196</v>
      </c>
      <c r="M39" s="241">
        <v>0</v>
      </c>
      <c r="N39" s="241">
        <v>0.025489599999999998</v>
      </c>
      <c r="O39" s="241">
        <v>0.0098808</v>
      </c>
      <c r="P39" s="241">
        <v>0.0789748</v>
      </c>
      <c r="Q39" s="241">
        <v>0.2736552</v>
      </c>
      <c r="R39" s="241">
        <v>0.000716</v>
      </c>
      <c r="S39" s="241">
        <v>0</v>
      </c>
      <c r="T39" s="241">
        <v>0.0190456</v>
      </c>
      <c r="U39" s="241">
        <v>0</v>
      </c>
      <c r="V39" s="241">
        <v>0</v>
      </c>
      <c r="W39" s="241">
        <v>0.0024343999999999998</v>
      </c>
      <c r="X39" s="241">
        <v>0.0190456</v>
      </c>
      <c r="Y39" s="241">
        <v>0.0020764</v>
      </c>
      <c r="Z39" s="241">
        <v>0.0041528</v>
      </c>
      <c r="AA39" s="241">
        <v>0.35055359999999997</v>
      </c>
      <c r="AB39" s="241">
        <v>0.38878799999999997</v>
      </c>
      <c r="AC39" s="241">
        <v>0.5453056</v>
      </c>
      <c r="AD39" s="241">
        <v>0.6242804</v>
      </c>
      <c r="AE39" s="241">
        <v>0.1137724</v>
      </c>
      <c r="AF39" s="241">
        <v>0.11506119999999999</v>
      </c>
      <c r="AI39" s="240">
        <v>13025</v>
      </c>
      <c r="AJ39" s="240">
        <v>1</v>
      </c>
      <c r="AK39" s="240">
        <v>0</v>
      </c>
      <c r="AL39" s="240" t="s">
        <v>694</v>
      </c>
      <c r="AM39" s="240">
        <v>40</v>
      </c>
      <c r="AN39" s="164">
        <v>0.0005537244629448113</v>
      </c>
      <c r="AO39" s="86">
        <f t="shared" si="0"/>
        <v>0.1821199758625484</v>
      </c>
      <c r="AP39" s="86">
        <f t="shared" si="1"/>
        <v>0.042304548968983585</v>
      </c>
      <c r="AQ39" s="86">
        <f t="shared" si="2"/>
        <v>0.01661173388834434</v>
      </c>
      <c r="AR39" s="86">
        <f t="shared" si="3"/>
        <v>0.0017165458351289151</v>
      </c>
      <c r="AS39" s="86">
        <f t="shared" si="4"/>
        <v>0</v>
      </c>
      <c r="AT39" s="86">
        <f t="shared" si="5"/>
        <v>0.019712590880835282</v>
      </c>
      <c r="AU39" s="86">
        <f t="shared" si="6"/>
        <v>0.007641397588638396</v>
      </c>
      <c r="AV39" s="86">
        <f t="shared" si="7"/>
        <v>0.06107580826281269</v>
      </c>
      <c r="AW39" s="86">
        <f t="shared" si="8"/>
        <v>0.2116334897375069</v>
      </c>
      <c r="AX39" s="86">
        <f t="shared" si="9"/>
        <v>0.01472907071433198</v>
      </c>
      <c r="AY39" s="86">
        <f t="shared" si="10"/>
        <v>0</v>
      </c>
      <c r="AZ39" s="86">
        <f t="shared" si="11"/>
        <v>0</v>
      </c>
      <c r="BA39" s="86">
        <f t="shared" si="12"/>
        <v>0.0018826631740123583</v>
      </c>
      <c r="BB39" s="86">
        <f t="shared" si="13"/>
        <v>0.01472907071433198</v>
      </c>
      <c r="BC39" s="86">
        <f t="shared" si="14"/>
        <v>0.0016058009425399529</v>
      </c>
      <c r="BD39" s="86">
        <f t="shared" si="15"/>
        <v>0.0032116018850799058</v>
      </c>
      <c r="BE39" s="86">
        <f t="shared" si="16"/>
        <v>0.27110349705777964</v>
      </c>
      <c r="BF39" s="86">
        <f t="shared" si="17"/>
        <v>0.3006723833790325</v>
      </c>
      <c r="BG39" s="86">
        <f t="shared" si="18"/>
        <v>0.4217165509787683</v>
      </c>
      <c r="BH39" s="86">
        <f t="shared" si="19"/>
        <v>0.4827923592415809</v>
      </c>
      <c r="BI39" s="86">
        <f t="shared" si="20"/>
        <v>0.08798681716193052</v>
      </c>
      <c r="BJ39" s="86">
        <f t="shared" si="21"/>
        <v>0.08898352119523117</v>
      </c>
      <c r="BL39" s="86">
        <f t="shared" si="31"/>
        <v>0.00797685494277962</v>
      </c>
      <c r="BM39" s="86">
        <f t="shared" si="32"/>
        <v>0.001852939244841481</v>
      </c>
      <c r="BN39" s="86">
        <f t="shared" si="33"/>
        <v>0.0007275939443094821</v>
      </c>
      <c r="BO39" s="86">
        <f t="shared" si="34"/>
        <v>7.518470757864648E-05</v>
      </c>
      <c r="BP39" s="86">
        <f t="shared" si="35"/>
        <v>0</v>
      </c>
      <c r="BQ39" s="86">
        <f t="shared" si="36"/>
        <v>0.009269546850502802</v>
      </c>
      <c r="BR39" s="86">
        <f t="shared" si="37"/>
        <v>0</v>
      </c>
      <c r="BS39" s="86">
        <f t="shared" si="38"/>
        <v>0.0006451332972877406</v>
      </c>
      <c r="BT39" s="86">
        <f t="shared" si="39"/>
        <v>7.033408128324993E-05</v>
      </c>
      <c r="BU39" s="268">
        <f t="shared" si="40"/>
        <v>0.02061758706858302</v>
      </c>
      <c r="BW39" s="86">
        <f t="shared" si="22"/>
        <v>0.00797685494277962</v>
      </c>
      <c r="BX39" s="86">
        <f t="shared" si="23"/>
        <v>0.0033970552822093813</v>
      </c>
      <c r="BY39" s="86">
        <f t="shared" si="24"/>
        <v>0.0019402505181586188</v>
      </c>
      <c r="BZ39" s="86">
        <f t="shared" si="25"/>
        <v>7.518470757864648E-05</v>
      </c>
      <c r="CA39" s="86">
        <f t="shared" si="26"/>
        <v>0</v>
      </c>
      <c r="CB39" s="86">
        <f t="shared" si="27"/>
        <v>0.009269546850502802</v>
      </c>
      <c r="CC39" s="86">
        <f t="shared" si="28"/>
        <v>0</v>
      </c>
      <c r="CD39" s="86">
        <f t="shared" si="29"/>
        <v>0.0006451332972877406</v>
      </c>
      <c r="CE39" s="86">
        <f t="shared" si="30"/>
        <v>7.033408128324993E-05</v>
      </c>
      <c r="CF39" s="86">
        <f t="shared" si="41"/>
        <v>0.02337435967980006</v>
      </c>
      <c r="CH39" s="264">
        <f t="shared" si="42"/>
        <v>0.30785308221450086</v>
      </c>
      <c r="CI39" s="264">
        <f t="shared" si="43"/>
        <v>0.02061758706858302</v>
      </c>
      <c r="CJ39" s="264">
        <f t="shared" si="44"/>
        <v>0.02337435967980006</v>
      </c>
      <c r="CK39" s="293">
        <f t="shared" si="45"/>
        <v>0.10378215697831228</v>
      </c>
      <c r="CL39" s="86" t="s">
        <v>78</v>
      </c>
    </row>
    <row r="40" spans="1:95" ht="15">
      <c r="A40" s="240">
        <v>13107</v>
      </c>
      <c r="B40" s="253">
        <v>1</v>
      </c>
      <c r="C40" s="240">
        <v>0</v>
      </c>
      <c r="D40" s="240" t="s">
        <v>721</v>
      </c>
      <c r="E40" s="240">
        <v>42</v>
      </c>
      <c r="F40" s="240">
        <v>0.000716</v>
      </c>
      <c r="G40" s="255">
        <v>0.0005537244629448113</v>
      </c>
      <c r="H40" s="241">
        <v>0.3532028</v>
      </c>
      <c r="I40" s="241">
        <v>0</v>
      </c>
      <c r="J40" s="241">
        <v>0</v>
      </c>
      <c r="K40" s="241">
        <v>0.00014319999999999998</v>
      </c>
      <c r="L40" s="241">
        <v>0</v>
      </c>
      <c r="M40" s="241">
        <v>0</v>
      </c>
      <c r="N40" s="241">
        <v>0.008234</v>
      </c>
      <c r="O40" s="241">
        <v>0</v>
      </c>
      <c r="P40" s="241">
        <v>0.085562</v>
      </c>
      <c r="Q40" s="241">
        <v>0.3256368</v>
      </c>
      <c r="R40" s="241">
        <v>0.000716</v>
      </c>
      <c r="S40" s="241">
        <v>0</v>
      </c>
      <c r="T40" s="241">
        <v>0</v>
      </c>
      <c r="U40" s="241">
        <v>0</v>
      </c>
      <c r="V40" s="241">
        <v>0</v>
      </c>
      <c r="W40" s="241">
        <v>0.00014319999999999998</v>
      </c>
      <c r="X40" s="241">
        <v>0</v>
      </c>
      <c r="Y40" s="241">
        <v>0</v>
      </c>
      <c r="Z40" s="241">
        <v>0.0020764</v>
      </c>
      <c r="AA40" s="241">
        <v>0.36172319999999997</v>
      </c>
      <c r="AB40" s="241">
        <v>0.3340856</v>
      </c>
      <c r="AC40" s="241">
        <v>0.6017979999999999</v>
      </c>
      <c r="AD40" s="241">
        <v>0.6872883999999999</v>
      </c>
      <c r="AE40" s="241">
        <v>0.0083772</v>
      </c>
      <c r="AF40" s="241">
        <v>0.0085204</v>
      </c>
      <c r="AI40" s="240">
        <v>13107</v>
      </c>
      <c r="AJ40" s="240">
        <v>1</v>
      </c>
      <c r="AK40" s="240">
        <v>0</v>
      </c>
      <c r="AL40" s="240" t="s">
        <v>721</v>
      </c>
      <c r="AM40" s="240">
        <v>42</v>
      </c>
      <c r="AN40" s="164">
        <v>0.0005537244629448113</v>
      </c>
      <c r="AO40" s="86">
        <f t="shared" si="0"/>
        <v>0.2731522775706754</v>
      </c>
      <c r="AP40" s="86">
        <f t="shared" si="1"/>
        <v>0</v>
      </c>
      <c r="AQ40" s="86">
        <f t="shared" si="2"/>
        <v>0.00011074489258896225</v>
      </c>
      <c r="AR40" s="86">
        <f t="shared" si="3"/>
        <v>0</v>
      </c>
      <c r="AS40" s="86">
        <f t="shared" si="4"/>
        <v>0</v>
      </c>
      <c r="AT40" s="86">
        <f t="shared" si="5"/>
        <v>0.0063678313238653295</v>
      </c>
      <c r="AU40" s="86">
        <f t="shared" si="6"/>
        <v>0</v>
      </c>
      <c r="AV40" s="86">
        <f t="shared" si="7"/>
        <v>0.06617007332190496</v>
      </c>
      <c r="AW40" s="86">
        <f t="shared" si="8"/>
        <v>0.2518338857473002</v>
      </c>
      <c r="AX40" s="86">
        <f t="shared" si="9"/>
        <v>0</v>
      </c>
      <c r="AY40" s="86">
        <f t="shared" si="10"/>
        <v>0</v>
      </c>
      <c r="AZ40" s="86">
        <f t="shared" si="11"/>
        <v>0</v>
      </c>
      <c r="BA40" s="86">
        <f t="shared" si="12"/>
        <v>0.00011074489258896225</v>
      </c>
      <c r="BB40" s="86">
        <f t="shared" si="13"/>
        <v>0</v>
      </c>
      <c r="BC40" s="86">
        <f t="shared" si="14"/>
        <v>0</v>
      </c>
      <c r="BD40" s="86">
        <f t="shared" si="15"/>
        <v>0.0016058009425399529</v>
      </c>
      <c r="BE40" s="86">
        <f t="shared" si="16"/>
        <v>0.27974159867971865</v>
      </c>
      <c r="BF40" s="86">
        <f t="shared" si="17"/>
        <v>0.25836783441004896</v>
      </c>
      <c r="BG40" s="86">
        <f t="shared" si="18"/>
        <v>0.46540541110511385</v>
      </c>
      <c r="BH40" s="86">
        <f t="shared" si="19"/>
        <v>0.5315201119807244</v>
      </c>
      <c r="BI40" s="86">
        <f t="shared" si="20"/>
        <v>0.006478576216454293</v>
      </c>
      <c r="BJ40" s="86">
        <f t="shared" si="21"/>
        <v>0.006589321109043255</v>
      </c>
      <c r="BL40" s="86">
        <f t="shared" si="31"/>
        <v>0.011964069757595583</v>
      </c>
      <c r="BM40" s="86">
        <f t="shared" si="32"/>
        <v>0</v>
      </c>
      <c r="BN40" s="86">
        <f t="shared" si="33"/>
        <v>4.850626295396546E-06</v>
      </c>
      <c r="BO40" s="86">
        <f t="shared" si="34"/>
        <v>0</v>
      </c>
      <c r="BP40" s="86">
        <f t="shared" si="35"/>
        <v>0</v>
      </c>
      <c r="BQ40" s="86">
        <f t="shared" si="36"/>
        <v>0.011030324195731748</v>
      </c>
      <c r="BR40" s="86">
        <f t="shared" si="37"/>
        <v>0</v>
      </c>
      <c r="BS40" s="86">
        <f t="shared" si="38"/>
        <v>0</v>
      </c>
      <c r="BT40" s="86">
        <f t="shared" si="39"/>
        <v>0</v>
      </c>
      <c r="BU40" s="268">
        <f t="shared" si="40"/>
        <v>0.022999244579622727</v>
      </c>
      <c r="BW40" s="86">
        <f t="shared" si="22"/>
        <v>0.011964069757595583</v>
      </c>
      <c r="BX40" s="86">
        <f t="shared" si="23"/>
        <v>0</v>
      </c>
      <c r="BY40" s="86">
        <f t="shared" si="24"/>
        <v>1.2935003454390791E-05</v>
      </c>
      <c r="BZ40" s="86">
        <f t="shared" si="25"/>
        <v>0</v>
      </c>
      <c r="CA40" s="86">
        <f t="shared" si="26"/>
        <v>0</v>
      </c>
      <c r="CB40" s="86">
        <f t="shared" si="27"/>
        <v>0.011030324195731748</v>
      </c>
      <c r="CC40" s="86">
        <f t="shared" si="28"/>
        <v>0</v>
      </c>
      <c r="CD40" s="86">
        <f t="shared" si="29"/>
        <v>0</v>
      </c>
      <c r="CE40" s="86">
        <f t="shared" si="30"/>
        <v>0</v>
      </c>
      <c r="CF40" s="86">
        <f t="shared" si="41"/>
        <v>0.02300732895678172</v>
      </c>
      <c r="CH40" s="264">
        <f t="shared" si="42"/>
        <v>0.3397459501067331</v>
      </c>
      <c r="CI40" s="264">
        <f t="shared" si="43"/>
        <v>0.022999244579622727</v>
      </c>
      <c r="CJ40" s="264">
        <f t="shared" si="44"/>
        <v>0.02300732895678172</v>
      </c>
      <c r="CK40" s="293">
        <f t="shared" si="45"/>
        <v>0.10215254056811085</v>
      </c>
      <c r="CL40" s="86" t="s">
        <v>79</v>
      </c>
      <c r="CM40" s="294">
        <f>SUM(CH18:CH40)/SUM($G18:$G40)</f>
        <v>705.2254767603512</v>
      </c>
      <c r="CN40" s="294">
        <f>SUM(CI18:CI40)/SUM($G18:$G40)</f>
        <v>49.55822643286916</v>
      </c>
      <c r="CO40" s="294">
        <f>SUM(CJ18:CJ40)/SUM($G18:$G40)</f>
        <v>52.00275625595313</v>
      </c>
      <c r="CP40" s="265">
        <f>4.44*CO40</f>
        <v>230.89223777643193</v>
      </c>
      <c r="CQ40" s="303">
        <f>SUM($G18:$G40)</f>
        <v>0.017808357374311478</v>
      </c>
    </row>
    <row r="41" spans="1:89" ht="15">
      <c r="A41" s="240">
        <v>13087</v>
      </c>
      <c r="B41" s="253">
        <v>1</v>
      </c>
      <c r="C41" s="240">
        <v>0</v>
      </c>
      <c r="D41" s="240" t="s">
        <v>255</v>
      </c>
      <c r="E41" s="240">
        <v>51</v>
      </c>
      <c r="F41" s="240">
        <v>0.000716</v>
      </c>
      <c r="G41" s="255">
        <v>0.0008913901129367903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0.0050836</v>
      </c>
      <c r="O41" s="241">
        <v>0</v>
      </c>
      <c r="P41" s="241">
        <v>0.03401</v>
      </c>
      <c r="Q41" s="241">
        <v>0.17627919999999997</v>
      </c>
      <c r="R41" s="241">
        <v>0.000716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41">
        <v>0</v>
      </c>
      <c r="Y41" s="241">
        <v>0</v>
      </c>
      <c r="Z41" s="241">
        <v>0.0023627999999999995</v>
      </c>
      <c r="AA41" s="241">
        <v>0.0050836</v>
      </c>
      <c r="AB41" s="241">
        <v>0.1814344</v>
      </c>
      <c r="AC41" s="241">
        <v>0.14742439999999998</v>
      </c>
      <c r="AD41" s="241">
        <v>0.1814344</v>
      </c>
      <c r="AE41" s="241">
        <v>0.0050836</v>
      </c>
      <c r="AF41" s="241">
        <v>0.0050836</v>
      </c>
      <c r="AI41" s="240">
        <v>13087</v>
      </c>
      <c r="AJ41" s="240">
        <v>1</v>
      </c>
      <c r="AK41" s="240">
        <v>0</v>
      </c>
      <c r="AL41" s="240" t="s">
        <v>255</v>
      </c>
      <c r="AM41" s="240">
        <v>51</v>
      </c>
      <c r="AN41" s="164">
        <v>0.0008913901129367903</v>
      </c>
      <c r="AO41" s="86">
        <f t="shared" si="0"/>
        <v>0</v>
      </c>
      <c r="AP41" s="86">
        <f t="shared" si="1"/>
        <v>0</v>
      </c>
      <c r="AQ41" s="86">
        <f t="shared" si="2"/>
        <v>0</v>
      </c>
      <c r="AR41" s="86">
        <f t="shared" si="3"/>
        <v>0</v>
      </c>
      <c r="AS41" s="86">
        <f t="shared" si="4"/>
        <v>0</v>
      </c>
      <c r="AT41" s="86">
        <f t="shared" si="5"/>
        <v>0.006328869801851211</v>
      </c>
      <c r="AU41" s="86">
        <f t="shared" si="6"/>
        <v>0</v>
      </c>
      <c r="AV41" s="86">
        <f t="shared" si="7"/>
        <v>0.04234103036449754</v>
      </c>
      <c r="AW41" s="86">
        <f t="shared" si="8"/>
        <v>0.21946024580503773</v>
      </c>
      <c r="AX41" s="86">
        <f t="shared" si="9"/>
        <v>0</v>
      </c>
      <c r="AY41" s="86">
        <f t="shared" si="10"/>
        <v>0</v>
      </c>
      <c r="AZ41" s="86">
        <f t="shared" si="11"/>
        <v>0</v>
      </c>
      <c r="BA41" s="86">
        <f t="shared" si="12"/>
        <v>0</v>
      </c>
      <c r="BB41" s="86">
        <f t="shared" si="13"/>
        <v>0</v>
      </c>
      <c r="BC41" s="86">
        <f t="shared" si="14"/>
        <v>0</v>
      </c>
      <c r="BD41" s="86">
        <f t="shared" si="15"/>
        <v>0.0029415873726914075</v>
      </c>
      <c r="BE41" s="86">
        <f t="shared" si="16"/>
        <v>0.006328869801851211</v>
      </c>
      <c r="BF41" s="86">
        <f t="shared" si="17"/>
        <v>0.22587825461818264</v>
      </c>
      <c r="BG41" s="86">
        <f t="shared" si="18"/>
        <v>0.18353722425368513</v>
      </c>
      <c r="BH41" s="86">
        <f t="shared" si="19"/>
        <v>0.22587825461818264</v>
      </c>
      <c r="BI41" s="86">
        <f t="shared" si="20"/>
        <v>0.006328869801851211</v>
      </c>
      <c r="BJ41" s="86">
        <f t="shared" si="21"/>
        <v>0.006328869801851211</v>
      </c>
      <c r="BL41" s="86">
        <f t="shared" si="31"/>
        <v>0</v>
      </c>
      <c r="BM41" s="86">
        <f t="shared" si="32"/>
        <v>0</v>
      </c>
      <c r="BN41" s="86">
        <f t="shared" si="33"/>
        <v>0</v>
      </c>
      <c r="BO41" s="86">
        <f t="shared" si="34"/>
        <v>0</v>
      </c>
      <c r="BP41" s="86">
        <f t="shared" si="35"/>
        <v>0</v>
      </c>
      <c r="BQ41" s="86">
        <f t="shared" si="36"/>
        <v>0.009612358766260652</v>
      </c>
      <c r="BR41" s="86">
        <f t="shared" si="37"/>
        <v>0</v>
      </c>
      <c r="BS41" s="86">
        <f t="shared" si="38"/>
        <v>0</v>
      </c>
      <c r="BT41" s="86">
        <f t="shared" si="39"/>
        <v>0</v>
      </c>
      <c r="BU41" s="268">
        <f t="shared" si="40"/>
        <v>0.009612358766260652</v>
      </c>
      <c r="BW41" s="86">
        <f t="shared" si="22"/>
        <v>0</v>
      </c>
      <c r="BX41" s="86">
        <f t="shared" si="23"/>
        <v>0</v>
      </c>
      <c r="BY41" s="86">
        <f t="shared" si="24"/>
        <v>0</v>
      </c>
      <c r="BZ41" s="86">
        <f t="shared" si="25"/>
        <v>0</v>
      </c>
      <c r="CA41" s="86">
        <f t="shared" si="26"/>
        <v>0</v>
      </c>
      <c r="CB41" s="86">
        <f t="shared" si="27"/>
        <v>0.009612358766260652</v>
      </c>
      <c r="CC41" s="86">
        <f t="shared" si="28"/>
        <v>0</v>
      </c>
      <c r="CD41" s="86">
        <f t="shared" si="29"/>
        <v>0</v>
      </c>
      <c r="CE41" s="86">
        <f t="shared" si="30"/>
        <v>0</v>
      </c>
      <c r="CF41" s="86">
        <f t="shared" si="41"/>
        <v>0.009612358766260652</v>
      </c>
      <c r="CH41" s="264">
        <f t="shared" si="42"/>
        <v>0.13398217370519014</v>
      </c>
      <c r="CI41" s="264">
        <f t="shared" si="43"/>
        <v>0.009612358766260652</v>
      </c>
      <c r="CJ41" s="264">
        <f t="shared" si="44"/>
        <v>0.009612358766260652</v>
      </c>
      <c r="CK41" s="293">
        <f t="shared" si="45"/>
        <v>0.0426788729221973</v>
      </c>
    </row>
    <row r="42" spans="1:89" ht="15">
      <c r="A42" s="240">
        <v>13012</v>
      </c>
      <c r="B42" s="253">
        <v>1</v>
      </c>
      <c r="C42" s="240">
        <v>0</v>
      </c>
      <c r="D42" s="240" t="s">
        <v>349</v>
      </c>
      <c r="E42" s="240">
        <v>63</v>
      </c>
      <c r="F42" s="240">
        <v>0.002423</v>
      </c>
      <c r="G42" s="255">
        <v>0.0030165338598405625</v>
      </c>
      <c r="H42" s="241">
        <v>0.7719678</v>
      </c>
      <c r="I42" s="241">
        <v>0</v>
      </c>
      <c r="J42" s="241">
        <v>0</v>
      </c>
      <c r="K42" s="241">
        <v>0.0571828</v>
      </c>
      <c r="L42" s="241">
        <v>0</v>
      </c>
      <c r="M42" s="241">
        <v>0</v>
      </c>
      <c r="N42" s="241">
        <v>0.2129817</v>
      </c>
      <c r="O42" s="241">
        <v>0</v>
      </c>
      <c r="P42" s="241">
        <v>1.5718001</v>
      </c>
      <c r="Q42" s="241">
        <v>3.3607009999999997</v>
      </c>
      <c r="R42" s="241">
        <v>0.002423</v>
      </c>
      <c r="S42" s="241">
        <v>0</v>
      </c>
      <c r="T42" s="241">
        <v>0.13084199999999999</v>
      </c>
      <c r="U42" s="241">
        <v>0</v>
      </c>
      <c r="V42" s="241">
        <v>0.0426448</v>
      </c>
      <c r="W42" s="241">
        <v>0.0087228</v>
      </c>
      <c r="X42" s="241">
        <v>0</v>
      </c>
      <c r="Y42" s="241">
        <v>0</v>
      </c>
      <c r="Z42" s="241">
        <v>0.0225339</v>
      </c>
      <c r="AA42" s="241">
        <v>1.0455245</v>
      </c>
      <c r="AB42" s="241">
        <v>3.6342577</v>
      </c>
      <c r="AC42" s="241">
        <v>2.8346677</v>
      </c>
      <c r="AD42" s="241">
        <v>4.4062255</v>
      </c>
      <c r="AE42" s="241">
        <v>0.2701645</v>
      </c>
      <c r="AF42" s="241">
        <v>0.2735567</v>
      </c>
      <c r="AI42" s="240">
        <v>13012</v>
      </c>
      <c r="AJ42" s="240">
        <v>1</v>
      </c>
      <c r="AK42" s="240">
        <v>0</v>
      </c>
      <c r="AL42" s="240" t="s">
        <v>349</v>
      </c>
      <c r="AM42" s="240">
        <v>63</v>
      </c>
      <c r="AN42" s="164">
        <v>0.0030165338598405625</v>
      </c>
      <c r="AO42" s="86">
        <f t="shared" si="0"/>
        <v>0.9610676877452032</v>
      </c>
      <c r="AP42" s="86">
        <f t="shared" si="1"/>
        <v>0</v>
      </c>
      <c r="AQ42" s="86">
        <f t="shared" si="2"/>
        <v>0.07119019909223728</v>
      </c>
      <c r="AR42" s="86">
        <f t="shared" si="3"/>
        <v>0</v>
      </c>
      <c r="AS42" s="86">
        <f t="shared" si="4"/>
        <v>0</v>
      </c>
      <c r="AT42" s="86">
        <f t="shared" si="5"/>
        <v>0.26515332627998545</v>
      </c>
      <c r="AU42" s="86">
        <f t="shared" si="6"/>
        <v>0</v>
      </c>
      <c r="AV42" s="86">
        <f t="shared" si="7"/>
        <v>1.956825514878573</v>
      </c>
      <c r="AW42" s="86">
        <f t="shared" si="8"/>
        <v>4.18393246359886</v>
      </c>
      <c r="AX42" s="86">
        <f t="shared" si="9"/>
        <v>0.16289282843139039</v>
      </c>
      <c r="AY42" s="86">
        <f t="shared" si="10"/>
        <v>0</v>
      </c>
      <c r="AZ42" s="86">
        <f t="shared" si="11"/>
        <v>0.053090995933193906</v>
      </c>
      <c r="BA42" s="86">
        <f t="shared" si="12"/>
        <v>0.010859521895426025</v>
      </c>
      <c r="BB42" s="86">
        <f t="shared" si="13"/>
        <v>0</v>
      </c>
      <c r="BC42" s="86">
        <f t="shared" si="14"/>
        <v>0</v>
      </c>
      <c r="BD42" s="86">
        <f t="shared" si="15"/>
        <v>0.028053764896517234</v>
      </c>
      <c r="BE42" s="86">
        <f t="shared" si="16"/>
        <v>1.3016343605212028</v>
      </c>
      <c r="BF42" s="86">
        <f t="shared" si="17"/>
        <v>4.52449913637486</v>
      </c>
      <c r="BG42" s="86">
        <f t="shared" si="18"/>
        <v>3.529042962627474</v>
      </c>
      <c r="BH42" s="86">
        <f t="shared" si="19"/>
        <v>5.485566824120063</v>
      </c>
      <c r="BI42" s="86">
        <f t="shared" si="20"/>
        <v>0.33634352537222273</v>
      </c>
      <c r="BJ42" s="86">
        <f t="shared" si="21"/>
        <v>0.3405666727759995</v>
      </c>
      <c r="BL42" s="86">
        <f t="shared" si="31"/>
        <v>0.0420947647232399</v>
      </c>
      <c r="BM42" s="86">
        <f t="shared" si="32"/>
        <v>0</v>
      </c>
      <c r="BN42" s="86">
        <f t="shared" si="33"/>
        <v>0.003118130720239993</v>
      </c>
      <c r="BO42" s="86">
        <f t="shared" si="34"/>
        <v>0</v>
      </c>
      <c r="BP42" s="86">
        <f t="shared" si="35"/>
        <v>0</v>
      </c>
      <c r="BQ42" s="86">
        <f t="shared" si="36"/>
        <v>0.18325624190563006</v>
      </c>
      <c r="BR42" s="86">
        <f t="shared" si="37"/>
        <v>0.0023253856218738932</v>
      </c>
      <c r="BS42" s="86">
        <f t="shared" si="38"/>
        <v>0</v>
      </c>
      <c r="BT42" s="86">
        <f t="shared" si="39"/>
        <v>0</v>
      </c>
      <c r="BU42" s="268">
        <f t="shared" si="40"/>
        <v>0.23079452297098385</v>
      </c>
      <c r="BW42" s="86">
        <f t="shared" si="22"/>
        <v>0.0420947647232399</v>
      </c>
      <c r="BX42" s="86">
        <f t="shared" si="23"/>
        <v>0</v>
      </c>
      <c r="BY42" s="86">
        <f t="shared" si="24"/>
        <v>0.008315015253973315</v>
      </c>
      <c r="BZ42" s="86">
        <f t="shared" si="25"/>
        <v>0</v>
      </c>
      <c r="CA42" s="86">
        <f t="shared" si="26"/>
        <v>0</v>
      </c>
      <c r="CB42" s="86">
        <f t="shared" si="27"/>
        <v>0.18325624190563006</v>
      </c>
      <c r="CC42" s="86">
        <f t="shared" si="28"/>
        <v>0.006201028324997051</v>
      </c>
      <c r="CD42" s="86">
        <f t="shared" si="29"/>
        <v>0</v>
      </c>
      <c r="CE42" s="86">
        <f t="shared" si="30"/>
        <v>0</v>
      </c>
      <c r="CF42" s="86">
        <f t="shared" si="41"/>
        <v>0.23986705020784033</v>
      </c>
      <c r="CH42" s="264">
        <f t="shared" si="42"/>
        <v>2.576201362718056</v>
      </c>
      <c r="CI42" s="264">
        <f t="shared" si="43"/>
        <v>0.23079452297098385</v>
      </c>
      <c r="CJ42" s="264">
        <f t="shared" si="44"/>
        <v>0.23986705020784033</v>
      </c>
      <c r="CK42" s="293">
        <f t="shared" si="45"/>
        <v>1.0650097029228112</v>
      </c>
    </row>
    <row r="43" spans="1:89" ht="15">
      <c r="A43" s="240">
        <v>13041</v>
      </c>
      <c r="B43" s="253">
        <v>1</v>
      </c>
      <c r="C43" s="240">
        <v>0</v>
      </c>
      <c r="D43" s="240" t="s">
        <v>382</v>
      </c>
      <c r="E43" s="240">
        <v>69</v>
      </c>
      <c r="F43" s="240">
        <v>0.000716</v>
      </c>
      <c r="G43" s="255">
        <v>0.0008913901129367903</v>
      </c>
      <c r="H43" s="241">
        <v>0.0251316</v>
      </c>
      <c r="I43" s="241">
        <v>0</v>
      </c>
      <c r="J43" s="241">
        <v>0</v>
      </c>
      <c r="K43" s="241">
        <v>0.0010023999999999999</v>
      </c>
      <c r="L43" s="241">
        <v>0</v>
      </c>
      <c r="M43" s="241">
        <v>0</v>
      </c>
      <c r="N43" s="241">
        <v>0.029069599999999998</v>
      </c>
      <c r="O43" s="241">
        <v>0.0041528</v>
      </c>
      <c r="P43" s="241">
        <v>0.054272799999999996</v>
      </c>
      <c r="Q43" s="241">
        <v>0.21465679999999998</v>
      </c>
      <c r="R43" s="241">
        <v>0.000716</v>
      </c>
      <c r="S43" s="241">
        <v>0</v>
      </c>
      <c r="T43" s="241">
        <v>0.0027207999999999998</v>
      </c>
      <c r="U43" s="241">
        <v>0</v>
      </c>
      <c r="V43" s="241">
        <v>0</v>
      </c>
      <c r="W43" s="241">
        <v>0.00014319999999999998</v>
      </c>
      <c r="X43" s="241">
        <v>0</v>
      </c>
      <c r="Y43" s="241">
        <v>0</v>
      </c>
      <c r="Z43" s="241">
        <v>0.005871199999999999</v>
      </c>
      <c r="AA43" s="241">
        <v>0.059427999999999995</v>
      </c>
      <c r="AB43" s="241">
        <v>0.2490248</v>
      </c>
      <c r="AC43" s="241">
        <v>0.21981199999999998</v>
      </c>
      <c r="AD43" s="241">
        <v>0.27415639999999997</v>
      </c>
      <c r="AE43" s="241">
        <v>0.03422479999999999</v>
      </c>
      <c r="AF43" s="241">
        <v>0.0342964</v>
      </c>
      <c r="AI43" s="240">
        <v>13041</v>
      </c>
      <c r="AJ43" s="240">
        <v>1</v>
      </c>
      <c r="AK43" s="240">
        <v>0</v>
      </c>
      <c r="AL43" s="240" t="s">
        <v>382</v>
      </c>
      <c r="AM43" s="240">
        <v>69</v>
      </c>
      <c r="AN43" s="164">
        <v>0.0008913901129367903</v>
      </c>
      <c r="AO43" s="86">
        <f t="shared" si="0"/>
        <v>0.031287792964081344</v>
      </c>
      <c r="AP43" s="86">
        <f t="shared" si="1"/>
        <v>0</v>
      </c>
      <c r="AQ43" s="86">
        <f t="shared" si="2"/>
        <v>0.0012479461581115063</v>
      </c>
      <c r="AR43" s="86">
        <f t="shared" si="3"/>
        <v>0</v>
      </c>
      <c r="AS43" s="86">
        <f t="shared" si="4"/>
        <v>0</v>
      </c>
      <c r="AT43" s="86">
        <f t="shared" si="5"/>
        <v>0.036190438585233686</v>
      </c>
      <c r="AU43" s="86">
        <f t="shared" si="6"/>
        <v>0.005170062655033384</v>
      </c>
      <c r="AV43" s="86">
        <f t="shared" si="7"/>
        <v>0.0675673705606087</v>
      </c>
      <c r="AW43" s="86">
        <f t="shared" si="8"/>
        <v>0.26723875585844975</v>
      </c>
      <c r="AX43" s="86">
        <f t="shared" si="9"/>
        <v>0.003387282429159803</v>
      </c>
      <c r="AY43" s="86">
        <f t="shared" si="10"/>
        <v>0</v>
      </c>
      <c r="AZ43" s="86">
        <f t="shared" si="11"/>
        <v>0</v>
      </c>
      <c r="BA43" s="86">
        <f t="shared" si="12"/>
        <v>0.00017827802258735807</v>
      </c>
      <c r="BB43" s="86">
        <f t="shared" si="13"/>
        <v>0</v>
      </c>
      <c r="BC43" s="86">
        <f t="shared" si="14"/>
        <v>0</v>
      </c>
      <c r="BD43" s="86">
        <f t="shared" si="15"/>
        <v>0.00730939892608168</v>
      </c>
      <c r="BE43" s="86">
        <f t="shared" si="16"/>
        <v>0.07398537937375359</v>
      </c>
      <c r="BF43" s="86">
        <f t="shared" si="17"/>
        <v>0.31002548127941565</v>
      </c>
      <c r="BG43" s="86">
        <f t="shared" si="18"/>
        <v>0.2736567646715946</v>
      </c>
      <c r="BH43" s="86">
        <f t="shared" si="19"/>
        <v>0.34131327424349694</v>
      </c>
      <c r="BI43" s="86">
        <f t="shared" si="20"/>
        <v>0.04260844739837857</v>
      </c>
      <c r="BJ43" s="86">
        <f t="shared" si="21"/>
        <v>0.04269758640967226</v>
      </c>
      <c r="BL43" s="86">
        <f t="shared" si="31"/>
        <v>0.0013704053318267628</v>
      </c>
      <c r="BM43" s="86">
        <f t="shared" si="32"/>
        <v>0</v>
      </c>
      <c r="BN43" s="86">
        <f t="shared" si="33"/>
        <v>5.4660041725283976E-05</v>
      </c>
      <c r="BO43" s="86">
        <f t="shared" si="34"/>
        <v>0</v>
      </c>
      <c r="BP43" s="86">
        <f t="shared" si="35"/>
        <v>0</v>
      </c>
      <c r="BQ43" s="86">
        <f t="shared" si="36"/>
        <v>0.011705057506600098</v>
      </c>
      <c r="BR43" s="86">
        <f t="shared" si="37"/>
        <v>0</v>
      </c>
      <c r="BS43" s="86">
        <f t="shared" si="38"/>
        <v>0</v>
      </c>
      <c r="BT43" s="86">
        <f t="shared" si="39"/>
        <v>0</v>
      </c>
      <c r="BU43" s="268">
        <f t="shared" si="40"/>
        <v>0.013130122880152145</v>
      </c>
      <c r="BW43" s="86">
        <f t="shared" si="22"/>
        <v>0.0013704053318267628</v>
      </c>
      <c r="BX43" s="86">
        <f t="shared" si="23"/>
        <v>0</v>
      </c>
      <c r="BY43" s="86">
        <f t="shared" si="24"/>
        <v>0.00014576011126742395</v>
      </c>
      <c r="BZ43" s="86">
        <f t="shared" si="25"/>
        <v>0</v>
      </c>
      <c r="CA43" s="86">
        <f t="shared" si="26"/>
        <v>0</v>
      </c>
      <c r="CB43" s="86">
        <f t="shared" si="27"/>
        <v>0.011705057506600098</v>
      </c>
      <c r="CC43" s="86">
        <f t="shared" si="28"/>
        <v>0</v>
      </c>
      <c r="CD43" s="86">
        <f t="shared" si="29"/>
        <v>0</v>
      </c>
      <c r="CE43" s="86">
        <f t="shared" si="30"/>
        <v>0</v>
      </c>
      <c r="CF43" s="86">
        <f t="shared" si="41"/>
        <v>0.013221222949694285</v>
      </c>
      <c r="CH43" s="264">
        <f t="shared" si="42"/>
        <v>0.19976943821026405</v>
      </c>
      <c r="CI43" s="264">
        <f t="shared" si="43"/>
        <v>0.013130122880152145</v>
      </c>
      <c r="CJ43" s="264">
        <f t="shared" si="44"/>
        <v>0.013221222949694285</v>
      </c>
      <c r="CK43" s="293">
        <f t="shared" si="45"/>
        <v>0.05870222989664263</v>
      </c>
    </row>
    <row r="44" spans="1:89" ht="15">
      <c r="A44" s="240">
        <v>13113</v>
      </c>
      <c r="B44" s="253">
        <v>1</v>
      </c>
      <c r="C44" s="240">
        <v>0</v>
      </c>
      <c r="D44" s="240" t="s">
        <v>382</v>
      </c>
      <c r="E44" s="240">
        <v>69</v>
      </c>
      <c r="F44" s="240">
        <v>0.000716</v>
      </c>
      <c r="G44" s="255">
        <v>0.0008913901129367903</v>
      </c>
      <c r="H44" s="241">
        <v>0.31325</v>
      </c>
      <c r="I44" s="241">
        <v>0</v>
      </c>
      <c r="J44" s="241">
        <v>0</v>
      </c>
      <c r="K44" s="241">
        <v>0.007589599999999999</v>
      </c>
      <c r="L44" s="241">
        <v>0.00014319999999999998</v>
      </c>
      <c r="M44" s="241">
        <v>0.0592132</v>
      </c>
      <c r="N44" s="241">
        <v>0.0277092</v>
      </c>
      <c r="O44" s="241">
        <v>0</v>
      </c>
      <c r="P44" s="241">
        <v>0.041026799999999995</v>
      </c>
      <c r="Q44" s="241">
        <v>0.39480239999999994</v>
      </c>
      <c r="R44" s="241">
        <v>0.000716</v>
      </c>
      <c r="S44" s="241">
        <v>0</v>
      </c>
      <c r="T44" s="241">
        <v>0.0337952</v>
      </c>
      <c r="U44" s="241">
        <v>0.0816956</v>
      </c>
      <c r="V44" s="241">
        <v>0</v>
      </c>
      <c r="W44" s="241">
        <v>0.0027923999999999996</v>
      </c>
      <c r="X44" s="241">
        <v>0.0042959999999999995</v>
      </c>
      <c r="Y44" s="241">
        <v>0</v>
      </c>
      <c r="Z44" s="241">
        <v>0.0067304</v>
      </c>
      <c r="AA44" s="241">
        <v>0.42122279999999995</v>
      </c>
      <c r="AB44" s="241">
        <v>0.5027036</v>
      </c>
      <c r="AC44" s="241">
        <v>0.7749267999999999</v>
      </c>
      <c r="AD44" s="241">
        <v>0.8159535999999998</v>
      </c>
      <c r="AE44" s="241">
        <v>0.09465519999999998</v>
      </c>
      <c r="AF44" s="241">
        <v>0.1079728</v>
      </c>
      <c r="AI44" s="240">
        <v>13113</v>
      </c>
      <c r="AJ44" s="240">
        <v>1</v>
      </c>
      <c r="AK44" s="240">
        <v>0</v>
      </c>
      <c r="AL44" s="240" t="s">
        <v>382</v>
      </c>
      <c r="AM44" s="240">
        <v>69</v>
      </c>
      <c r="AN44" s="164">
        <v>0.0008913901129367903</v>
      </c>
      <c r="AO44" s="86">
        <f t="shared" si="0"/>
        <v>0.38998317440984576</v>
      </c>
      <c r="AP44" s="86">
        <f t="shared" si="1"/>
        <v>0</v>
      </c>
      <c r="AQ44" s="86">
        <f t="shared" si="2"/>
        <v>0.009448735197129977</v>
      </c>
      <c r="AR44" s="86">
        <f t="shared" si="3"/>
        <v>0.00017827802258735807</v>
      </c>
      <c r="AS44" s="86">
        <f t="shared" si="4"/>
        <v>0.07371796233987256</v>
      </c>
      <c r="AT44" s="86">
        <f t="shared" si="5"/>
        <v>0.03449679737065379</v>
      </c>
      <c r="AU44" s="86">
        <f t="shared" si="6"/>
        <v>0</v>
      </c>
      <c r="AV44" s="86">
        <f t="shared" si="7"/>
        <v>0.05107665347127808</v>
      </c>
      <c r="AW44" s="86">
        <f t="shared" si="8"/>
        <v>0.49151250827334614</v>
      </c>
      <c r="AX44" s="86">
        <f t="shared" si="9"/>
        <v>0.0420736133306165</v>
      </c>
      <c r="AY44" s="86">
        <f t="shared" si="10"/>
        <v>0.10170761188608776</v>
      </c>
      <c r="AZ44" s="86">
        <f t="shared" si="11"/>
        <v>0</v>
      </c>
      <c r="BA44" s="86">
        <f t="shared" si="12"/>
        <v>0.003476421440453482</v>
      </c>
      <c r="BB44" s="86">
        <f t="shared" si="13"/>
        <v>0.005348340677620742</v>
      </c>
      <c r="BC44" s="86">
        <f t="shared" si="14"/>
        <v>0</v>
      </c>
      <c r="BD44" s="86">
        <f t="shared" si="15"/>
        <v>0.008379067061605829</v>
      </c>
      <c r="BE44" s="86">
        <f t="shared" si="16"/>
        <v>0.5244048034407137</v>
      </c>
      <c r="BF44" s="86">
        <f t="shared" si="17"/>
        <v>0.6258449982929205</v>
      </c>
      <c r="BG44" s="86">
        <f t="shared" si="18"/>
        <v>0.964751519231488</v>
      </c>
      <c r="BH44" s="86">
        <f t="shared" si="19"/>
        <v>1.015828172702766</v>
      </c>
      <c r="BI44" s="86">
        <f t="shared" si="20"/>
        <v>0.11784177293024366</v>
      </c>
      <c r="BJ44" s="86">
        <f t="shared" si="21"/>
        <v>0.134421629030868</v>
      </c>
      <c r="BL44" s="86">
        <f t="shared" si="31"/>
        <v>0.017081263039151244</v>
      </c>
      <c r="BM44" s="86">
        <f t="shared" si="32"/>
        <v>0</v>
      </c>
      <c r="BN44" s="86">
        <f t="shared" si="33"/>
        <v>0.00041385460163429296</v>
      </c>
      <c r="BO44" s="86">
        <f t="shared" si="34"/>
        <v>7.808577389326282E-06</v>
      </c>
      <c r="BP44" s="86">
        <f t="shared" si="35"/>
        <v>0.003228846750486418</v>
      </c>
      <c r="BQ44" s="86">
        <f t="shared" si="36"/>
        <v>0.02152824786237256</v>
      </c>
      <c r="BR44" s="86">
        <f t="shared" si="37"/>
        <v>0</v>
      </c>
      <c r="BS44" s="86">
        <f t="shared" si="38"/>
        <v>0.00023425732167978847</v>
      </c>
      <c r="BT44" s="86">
        <f t="shared" si="39"/>
        <v>0</v>
      </c>
      <c r="BU44" s="268">
        <f t="shared" si="40"/>
        <v>0.04249427815271362</v>
      </c>
      <c r="BW44" s="86">
        <f t="shared" si="22"/>
        <v>0.017081263039151244</v>
      </c>
      <c r="BX44" s="86">
        <f t="shared" si="23"/>
        <v>0</v>
      </c>
      <c r="BY44" s="86">
        <f t="shared" si="24"/>
        <v>0.0011036122710247813</v>
      </c>
      <c r="BZ44" s="86">
        <f t="shared" si="25"/>
        <v>7.808577389326282E-06</v>
      </c>
      <c r="CA44" s="86">
        <f t="shared" si="26"/>
        <v>0.003228846750486418</v>
      </c>
      <c r="CB44" s="86">
        <f t="shared" si="27"/>
        <v>0.02152824786237256</v>
      </c>
      <c r="CC44" s="86">
        <f t="shared" si="28"/>
        <v>0</v>
      </c>
      <c r="CD44" s="86">
        <f t="shared" si="29"/>
        <v>0.00023425732167978847</v>
      </c>
      <c r="CE44" s="86">
        <f t="shared" si="30"/>
        <v>0</v>
      </c>
      <c r="CF44" s="86">
        <f t="shared" si="41"/>
        <v>0.043184035822104117</v>
      </c>
      <c r="CH44" s="264">
        <f t="shared" si="42"/>
        <v>0.7042686090389862</v>
      </c>
      <c r="CI44" s="264">
        <f t="shared" si="43"/>
        <v>0.04249427815271362</v>
      </c>
      <c r="CJ44" s="264">
        <f t="shared" si="44"/>
        <v>0.043184035822104117</v>
      </c>
      <c r="CK44" s="293">
        <f t="shared" si="45"/>
        <v>0.1917371190501423</v>
      </c>
    </row>
    <row r="45" spans="1:89" ht="15">
      <c r="A45" s="240">
        <v>13029</v>
      </c>
      <c r="B45" s="253">
        <v>1</v>
      </c>
      <c r="C45" s="240">
        <v>0</v>
      </c>
      <c r="D45" s="240" t="s">
        <v>821</v>
      </c>
      <c r="E45" s="240">
        <v>70</v>
      </c>
      <c r="F45" s="240">
        <v>0.002423</v>
      </c>
      <c r="G45" s="255">
        <v>0.0030165338598405625</v>
      </c>
      <c r="H45" s="241">
        <v>0</v>
      </c>
      <c r="I45" s="241">
        <v>0</v>
      </c>
      <c r="J45" s="241">
        <v>0</v>
      </c>
      <c r="K45" s="241">
        <v>0.0184148</v>
      </c>
      <c r="L45" s="241">
        <v>0</v>
      </c>
      <c r="M45" s="241">
        <v>0</v>
      </c>
      <c r="N45" s="241">
        <v>0.12018079999999999</v>
      </c>
      <c r="O45" s="241">
        <v>0</v>
      </c>
      <c r="P45" s="241">
        <v>0.6636596999999999</v>
      </c>
      <c r="Q45" s="241">
        <v>1.3377383</v>
      </c>
      <c r="R45" s="241">
        <v>0.002423</v>
      </c>
      <c r="S45" s="241">
        <v>0</v>
      </c>
      <c r="T45" s="241">
        <v>0</v>
      </c>
      <c r="U45" s="241">
        <v>0</v>
      </c>
      <c r="V45" s="241">
        <v>0</v>
      </c>
      <c r="W45" s="241">
        <v>0.00024229999999999998</v>
      </c>
      <c r="X45" s="241">
        <v>0.0138111</v>
      </c>
      <c r="Y45" s="241">
        <v>0</v>
      </c>
      <c r="Z45" s="241">
        <v>0.010418899999999998</v>
      </c>
      <c r="AA45" s="241">
        <v>0.1388379</v>
      </c>
      <c r="AB45" s="241">
        <v>1.4765761999999998</v>
      </c>
      <c r="AC45" s="241">
        <v>0.8129164999999999</v>
      </c>
      <c r="AD45" s="241">
        <v>1.4765761999999998</v>
      </c>
      <c r="AE45" s="241">
        <v>0.13859559999999999</v>
      </c>
      <c r="AF45" s="241">
        <v>0.1388379</v>
      </c>
      <c r="AI45" s="240">
        <v>13029</v>
      </c>
      <c r="AJ45" s="240">
        <v>1</v>
      </c>
      <c r="AK45" s="240">
        <v>0</v>
      </c>
      <c r="AL45" s="240" t="s">
        <v>821</v>
      </c>
      <c r="AM45" s="240">
        <v>70</v>
      </c>
      <c r="AN45" s="164">
        <v>0.0030165338598405625</v>
      </c>
      <c r="AO45" s="86">
        <f aca="true" t="shared" si="46" ref="AO45:AO62">H45*$AN45/$F45</f>
        <v>0</v>
      </c>
      <c r="AP45" s="86">
        <f aca="true" t="shared" si="47" ref="AP45:AP62">I45*$AN45/$F45</f>
        <v>0</v>
      </c>
      <c r="AQ45" s="86">
        <f aca="true" t="shared" si="48" ref="AQ45:AQ62">K45*$AN45/$F45</f>
        <v>0.022925657334788276</v>
      </c>
      <c r="AR45" s="86">
        <f aca="true" t="shared" si="49" ref="AR45:AR62">L45*$AN45/$F45</f>
        <v>0</v>
      </c>
      <c r="AS45" s="86">
        <f aca="true" t="shared" si="50" ref="AS45:AS62">M45*$AN45/$F45</f>
        <v>0</v>
      </c>
      <c r="AT45" s="86">
        <f aca="true" t="shared" si="51" ref="AT45:AT62">N45*$AN45/$F45</f>
        <v>0.14962007944809189</v>
      </c>
      <c r="AU45" s="86">
        <f aca="true" t="shared" si="52" ref="AU45:AU62">O45*$AN45/$F45</f>
        <v>0</v>
      </c>
      <c r="AV45" s="86">
        <f aca="true" t="shared" si="53" ref="AV45:AV62">P45*$AN45/$F45</f>
        <v>0.8262286242103299</v>
      </c>
      <c r="AW45" s="86">
        <f aca="true" t="shared" si="54" ref="AW45:AW62">Q45*$AN45/$F45</f>
        <v>1.6654283440179747</v>
      </c>
      <c r="AX45" s="86">
        <f aca="true" t="shared" si="55" ref="AX45:AX62">T45*$AN45/$F45</f>
        <v>0</v>
      </c>
      <c r="AY45" s="86">
        <f aca="true" t="shared" si="56" ref="AY45:AY62">U45*$AN45/$F45</f>
        <v>0</v>
      </c>
      <c r="AZ45" s="86">
        <f aca="true" t="shared" si="57" ref="AZ45:AZ62">V45*$AN45/$F45</f>
        <v>0</v>
      </c>
      <c r="BA45" s="86">
        <f aca="true" t="shared" si="58" ref="BA45:BA62">W45*$AN45/$F45</f>
        <v>0.0003016533859840563</v>
      </c>
      <c r="BB45" s="86">
        <f aca="true" t="shared" si="59" ref="BB45:BB62">X45*$AN45/$F45</f>
        <v>0.017194243001091205</v>
      </c>
      <c r="BC45" s="86">
        <f aca="true" t="shared" si="60" ref="BC45:BC62">Y45*$AN45/$F45</f>
        <v>0</v>
      </c>
      <c r="BD45" s="86">
        <f aca="true" t="shared" si="61" ref="BD45:BD62">Z45*$AN45/$F45</f>
        <v>0.012971095597314417</v>
      </c>
      <c r="BE45" s="86">
        <f aca="true" t="shared" si="62" ref="BE45:BE62">AA45*$AN45/$F45</f>
        <v>0.17284739016886425</v>
      </c>
      <c r="BF45" s="86">
        <f aca="true" t="shared" si="63" ref="BF45:BF62">AB45*$AN45/$F45</f>
        <v>1.8382757341868388</v>
      </c>
      <c r="BG45" s="86">
        <f aca="true" t="shared" si="64" ref="BG45:BG62">AC45*$AN45/$F45</f>
        <v>1.0120471099765087</v>
      </c>
      <c r="BH45" s="86">
        <f aca="true" t="shared" si="65" ref="BH45:BH62">AD45*$AN45/$F45</f>
        <v>1.8382757341868388</v>
      </c>
      <c r="BI45" s="86">
        <f aca="true" t="shared" si="66" ref="BI45:BI62">AE45*$AN45/$F45</f>
        <v>0.17254573678288018</v>
      </c>
      <c r="BJ45" s="86">
        <f aca="true" t="shared" si="67" ref="BJ45:BJ62">AF45*$AN45/$F45</f>
        <v>0.17284739016886425</v>
      </c>
      <c r="BL45" s="86">
        <f t="shared" si="31"/>
        <v>0</v>
      </c>
      <c r="BM45" s="86">
        <f t="shared" si="32"/>
        <v>0</v>
      </c>
      <c r="BN45" s="86">
        <f t="shared" si="33"/>
        <v>0.0010041437912637265</v>
      </c>
      <c r="BO45" s="86">
        <f t="shared" si="34"/>
        <v>0</v>
      </c>
      <c r="BP45" s="86">
        <f t="shared" si="35"/>
        <v>0</v>
      </c>
      <c r="BQ45" s="86">
        <f t="shared" si="36"/>
        <v>0.07294576146798729</v>
      </c>
      <c r="BR45" s="86">
        <f t="shared" si="37"/>
        <v>0</v>
      </c>
      <c r="BS45" s="86">
        <f t="shared" si="38"/>
        <v>0.0007531078434477947</v>
      </c>
      <c r="BT45" s="86">
        <f t="shared" si="39"/>
        <v>0</v>
      </c>
      <c r="BU45" s="268">
        <f t="shared" si="40"/>
        <v>0.0747030131026988</v>
      </c>
      <c r="BW45" s="86">
        <f t="shared" si="22"/>
        <v>0</v>
      </c>
      <c r="BX45" s="86">
        <f t="shared" si="23"/>
        <v>0</v>
      </c>
      <c r="BY45" s="86">
        <f t="shared" si="24"/>
        <v>0.0026777167767032704</v>
      </c>
      <c r="BZ45" s="86">
        <f t="shared" si="25"/>
        <v>0</v>
      </c>
      <c r="CA45" s="86">
        <f t="shared" si="26"/>
        <v>0</v>
      </c>
      <c r="CB45" s="86">
        <f t="shared" si="27"/>
        <v>0.07294576146798729</v>
      </c>
      <c r="CC45" s="86">
        <f t="shared" si="28"/>
        <v>0</v>
      </c>
      <c r="CD45" s="86">
        <f t="shared" si="29"/>
        <v>0.0007531078434477947</v>
      </c>
      <c r="CE45" s="86">
        <f t="shared" si="30"/>
        <v>0</v>
      </c>
      <c r="CF45" s="86">
        <f t="shared" si="41"/>
        <v>0.07637658608813835</v>
      </c>
      <c r="CH45" s="264">
        <f t="shared" si="42"/>
        <v>0.7387943902828513</v>
      </c>
      <c r="CI45" s="264">
        <f t="shared" si="43"/>
        <v>0.0747030131026988</v>
      </c>
      <c r="CJ45" s="264">
        <f t="shared" si="44"/>
        <v>0.07637658608813835</v>
      </c>
      <c r="CK45" s="293">
        <f t="shared" si="45"/>
        <v>0.33911204223133434</v>
      </c>
    </row>
    <row r="46" spans="1:89" ht="15">
      <c r="A46" s="240">
        <v>13050</v>
      </c>
      <c r="B46" s="253">
        <v>1</v>
      </c>
      <c r="C46" s="240">
        <v>0</v>
      </c>
      <c r="D46" s="240" t="s">
        <v>821</v>
      </c>
      <c r="E46" s="240">
        <v>70</v>
      </c>
      <c r="F46" s="240">
        <v>0.002423</v>
      </c>
      <c r="G46" s="255">
        <v>0.0030165338598405625</v>
      </c>
      <c r="H46" s="241">
        <v>0.1192116</v>
      </c>
      <c r="I46" s="241">
        <v>0</v>
      </c>
      <c r="J46" s="241">
        <v>0</v>
      </c>
      <c r="K46" s="241">
        <v>0.0041191</v>
      </c>
      <c r="L46" s="241">
        <v>0</v>
      </c>
      <c r="M46" s="241">
        <v>0</v>
      </c>
      <c r="N46" s="241">
        <v>0.0758399</v>
      </c>
      <c r="O46" s="241">
        <v>0</v>
      </c>
      <c r="P46" s="241">
        <v>0.6726248</v>
      </c>
      <c r="Q46" s="241">
        <v>1.3871674999999999</v>
      </c>
      <c r="R46" s="241">
        <v>0.002423</v>
      </c>
      <c r="S46" s="241">
        <v>0</v>
      </c>
      <c r="T46" s="241">
        <v>0.011630399999999999</v>
      </c>
      <c r="U46" s="241">
        <v>0</v>
      </c>
      <c r="V46" s="241">
        <v>0</v>
      </c>
      <c r="W46" s="241">
        <v>0</v>
      </c>
      <c r="X46" s="241">
        <v>0.0041191</v>
      </c>
      <c r="Y46" s="241">
        <v>0</v>
      </c>
      <c r="Z46" s="241">
        <v>0.014780299999999998</v>
      </c>
      <c r="AA46" s="241">
        <v>0.1991706</v>
      </c>
      <c r="AB46" s="241">
        <v>1.4673688</v>
      </c>
      <c r="AC46" s="241">
        <v>0.9139555999999999</v>
      </c>
      <c r="AD46" s="241">
        <v>1.5865803999999997</v>
      </c>
      <c r="AE46" s="241">
        <v>0.07995899999999999</v>
      </c>
      <c r="AF46" s="241">
        <v>0.07995899999999999</v>
      </c>
      <c r="AI46" s="240">
        <v>13050</v>
      </c>
      <c r="AJ46" s="240">
        <v>1</v>
      </c>
      <c r="AK46" s="240">
        <v>0</v>
      </c>
      <c r="AL46" s="240" t="s">
        <v>821</v>
      </c>
      <c r="AM46" s="240">
        <v>70</v>
      </c>
      <c r="AN46" s="164">
        <v>0.0030165338598405625</v>
      </c>
      <c r="AO46" s="86">
        <f t="shared" si="46"/>
        <v>0.1484134659041557</v>
      </c>
      <c r="AP46" s="86">
        <f t="shared" si="47"/>
        <v>0</v>
      </c>
      <c r="AQ46" s="86">
        <f t="shared" si="48"/>
        <v>0.0051281075617289566</v>
      </c>
      <c r="AR46" s="86">
        <f t="shared" si="49"/>
        <v>0</v>
      </c>
      <c r="AS46" s="86">
        <f t="shared" si="50"/>
        <v>0</v>
      </c>
      <c r="AT46" s="86">
        <f t="shared" si="51"/>
        <v>0.09441750981300961</v>
      </c>
      <c r="AU46" s="86">
        <f t="shared" si="52"/>
        <v>0</v>
      </c>
      <c r="AV46" s="86">
        <f t="shared" si="53"/>
        <v>0.8373897994917403</v>
      </c>
      <c r="AW46" s="86">
        <f t="shared" si="54"/>
        <v>1.7269656347587221</v>
      </c>
      <c r="AX46" s="86">
        <f t="shared" si="55"/>
        <v>0.014479362527234701</v>
      </c>
      <c r="AY46" s="86">
        <f t="shared" si="56"/>
        <v>0</v>
      </c>
      <c r="AZ46" s="86">
        <f t="shared" si="57"/>
        <v>0</v>
      </c>
      <c r="BA46" s="86">
        <f t="shared" si="58"/>
        <v>0</v>
      </c>
      <c r="BB46" s="86">
        <f t="shared" si="59"/>
        <v>0.0051281075617289566</v>
      </c>
      <c r="BC46" s="86">
        <f t="shared" si="60"/>
        <v>0</v>
      </c>
      <c r="BD46" s="86">
        <f t="shared" si="61"/>
        <v>0.018400856545027433</v>
      </c>
      <c r="BE46" s="86">
        <f t="shared" si="62"/>
        <v>0.24795908327889427</v>
      </c>
      <c r="BF46" s="86">
        <f t="shared" si="63"/>
        <v>1.8268129055194446</v>
      </c>
      <c r="BG46" s="86">
        <f t="shared" si="64"/>
        <v>1.1378365719318602</v>
      </c>
      <c r="BH46" s="86">
        <f t="shared" si="65"/>
        <v>1.9752263714236</v>
      </c>
      <c r="BI46" s="86">
        <f t="shared" si="66"/>
        <v>0.09954561737473856</v>
      </c>
      <c r="BJ46" s="86">
        <f t="shared" si="67"/>
        <v>0.09954561737473856</v>
      </c>
      <c r="BL46" s="86">
        <f t="shared" si="31"/>
        <v>0.006500509806602019</v>
      </c>
      <c r="BM46" s="86">
        <f t="shared" si="32"/>
        <v>0</v>
      </c>
      <c r="BN46" s="86">
        <f t="shared" si="33"/>
        <v>0.0002246111112037283</v>
      </c>
      <c r="BO46" s="86">
        <f t="shared" si="34"/>
        <v>0</v>
      </c>
      <c r="BP46" s="86">
        <f t="shared" si="35"/>
        <v>0</v>
      </c>
      <c r="BQ46" s="86">
        <f t="shared" si="36"/>
        <v>0.07564109480243203</v>
      </c>
      <c r="BR46" s="86">
        <f t="shared" si="37"/>
        <v>0</v>
      </c>
      <c r="BS46" s="86">
        <f t="shared" si="38"/>
        <v>0.0002246111112037283</v>
      </c>
      <c r="BT46" s="86">
        <f t="shared" si="39"/>
        <v>0</v>
      </c>
      <c r="BU46" s="268">
        <f t="shared" si="40"/>
        <v>0.0825908268314415</v>
      </c>
      <c r="BW46" s="86">
        <f t="shared" si="22"/>
        <v>0.006500509806602019</v>
      </c>
      <c r="BX46" s="86">
        <f t="shared" si="23"/>
        <v>0</v>
      </c>
      <c r="BY46" s="86">
        <f t="shared" si="24"/>
        <v>0.0005989629632099421</v>
      </c>
      <c r="BZ46" s="86">
        <f t="shared" si="25"/>
        <v>0</v>
      </c>
      <c r="CA46" s="86">
        <f t="shared" si="26"/>
        <v>0</v>
      </c>
      <c r="CB46" s="86">
        <f t="shared" si="27"/>
        <v>0.07564109480243203</v>
      </c>
      <c r="CC46" s="86">
        <f t="shared" si="28"/>
        <v>0</v>
      </c>
      <c r="CD46" s="86">
        <f t="shared" si="29"/>
        <v>0.0002246111112037283</v>
      </c>
      <c r="CE46" s="86">
        <f t="shared" si="30"/>
        <v>0</v>
      </c>
      <c r="CF46" s="86">
        <f t="shared" si="41"/>
        <v>0.08296517868344772</v>
      </c>
      <c r="CH46" s="264">
        <f t="shared" si="42"/>
        <v>0.8306206975102579</v>
      </c>
      <c r="CI46" s="264">
        <f t="shared" si="43"/>
        <v>0.0825908268314415</v>
      </c>
      <c r="CJ46" s="264">
        <f t="shared" si="44"/>
        <v>0.08296517868344772</v>
      </c>
      <c r="CK46" s="293">
        <f t="shared" si="45"/>
        <v>0.3683653933545079</v>
      </c>
    </row>
    <row r="47" spans="1:89" ht="15">
      <c r="A47" s="240">
        <v>13085</v>
      </c>
      <c r="B47" s="253">
        <v>1</v>
      </c>
      <c r="C47" s="240">
        <v>0</v>
      </c>
      <c r="D47" s="240" t="s">
        <v>821</v>
      </c>
      <c r="E47" s="240">
        <v>70</v>
      </c>
      <c r="F47" s="240">
        <v>0.000716</v>
      </c>
      <c r="G47" s="255">
        <v>0.0008913901129367903</v>
      </c>
      <c r="H47" s="241">
        <v>0</v>
      </c>
      <c r="I47" s="241">
        <v>0</v>
      </c>
      <c r="J47" s="241">
        <v>0</v>
      </c>
      <c r="K47" s="241">
        <v>0.0007876</v>
      </c>
      <c r="L47" s="241">
        <v>0</v>
      </c>
      <c r="M47" s="241">
        <v>0.0002148</v>
      </c>
      <c r="N47" s="241">
        <v>0.026348799999999995</v>
      </c>
      <c r="O47" s="241">
        <v>0.0010023999999999999</v>
      </c>
      <c r="P47" s="241">
        <v>0.153224</v>
      </c>
      <c r="Q47" s="241">
        <v>0.4293852</v>
      </c>
      <c r="R47" s="241">
        <v>0.000716</v>
      </c>
      <c r="S47" s="241">
        <v>0</v>
      </c>
      <c r="T47" s="241">
        <v>0</v>
      </c>
      <c r="U47" s="241">
        <v>0</v>
      </c>
      <c r="V47" s="241">
        <v>0</v>
      </c>
      <c r="W47" s="241">
        <v>7.159999999999999E-05</v>
      </c>
      <c r="X47" s="241">
        <v>0.000716</v>
      </c>
      <c r="Y47" s="241">
        <v>0</v>
      </c>
      <c r="Z47" s="241">
        <v>0.0045823999999999995</v>
      </c>
      <c r="AA47" s="241">
        <v>0.028926399999999998</v>
      </c>
      <c r="AB47" s="241">
        <v>0.4583832</v>
      </c>
      <c r="AC47" s="241">
        <v>0.3050876</v>
      </c>
      <c r="AD47" s="241">
        <v>0.4583832</v>
      </c>
      <c r="AE47" s="241">
        <v>0.0283536</v>
      </c>
      <c r="AF47" s="241">
        <v>0.028926399999999998</v>
      </c>
      <c r="AI47" s="240">
        <v>13085</v>
      </c>
      <c r="AJ47" s="240">
        <v>1</v>
      </c>
      <c r="AK47" s="240">
        <v>0</v>
      </c>
      <c r="AL47" s="240" t="s">
        <v>821</v>
      </c>
      <c r="AM47" s="240">
        <v>70</v>
      </c>
      <c r="AN47" s="164">
        <v>0.0008913901129367903</v>
      </c>
      <c r="AO47" s="86">
        <f t="shared" si="46"/>
        <v>0</v>
      </c>
      <c r="AP47" s="86">
        <f t="shared" si="47"/>
        <v>0</v>
      </c>
      <c r="AQ47" s="86">
        <f t="shared" si="48"/>
        <v>0.0009805291242304694</v>
      </c>
      <c r="AR47" s="86">
        <f t="shared" si="49"/>
        <v>0</v>
      </c>
      <c r="AS47" s="86">
        <f t="shared" si="50"/>
        <v>0.00026741703388103707</v>
      </c>
      <c r="AT47" s="86">
        <f t="shared" si="51"/>
        <v>0.03280315615607388</v>
      </c>
      <c r="AU47" s="86">
        <f t="shared" si="52"/>
        <v>0.0012479461581115063</v>
      </c>
      <c r="AV47" s="86">
        <f t="shared" si="53"/>
        <v>0.19075748416847313</v>
      </c>
      <c r="AW47" s="86">
        <f t="shared" si="54"/>
        <v>0.5345666507281932</v>
      </c>
      <c r="AX47" s="86">
        <f t="shared" si="55"/>
        <v>0</v>
      </c>
      <c r="AY47" s="86">
        <f t="shared" si="56"/>
        <v>0</v>
      </c>
      <c r="AZ47" s="86">
        <f t="shared" si="57"/>
        <v>0</v>
      </c>
      <c r="BA47" s="86">
        <f t="shared" si="58"/>
        <v>8.913901129367903E-05</v>
      </c>
      <c r="BB47" s="86">
        <f t="shared" si="59"/>
        <v>0.0008913901129367903</v>
      </c>
      <c r="BC47" s="86">
        <f t="shared" si="60"/>
        <v>0</v>
      </c>
      <c r="BD47" s="86">
        <f t="shared" si="61"/>
        <v>0.005704896722795458</v>
      </c>
      <c r="BE47" s="86">
        <f t="shared" si="62"/>
        <v>0.03601216056264633</v>
      </c>
      <c r="BF47" s="86">
        <f t="shared" si="63"/>
        <v>0.5706679503021331</v>
      </c>
      <c r="BG47" s="86">
        <f t="shared" si="64"/>
        <v>0.3798213271223664</v>
      </c>
      <c r="BH47" s="86">
        <f t="shared" si="65"/>
        <v>0.5706679503021331</v>
      </c>
      <c r="BI47" s="86">
        <f t="shared" si="66"/>
        <v>0.035299048472296896</v>
      </c>
      <c r="BJ47" s="86">
        <f t="shared" si="67"/>
        <v>0.03601216056264633</v>
      </c>
      <c r="BL47" s="86">
        <f t="shared" si="31"/>
        <v>0</v>
      </c>
      <c r="BM47" s="86">
        <f t="shared" si="32"/>
        <v>0</v>
      </c>
      <c r="BN47" s="86">
        <f t="shared" si="33"/>
        <v>4.294717564129456E-05</v>
      </c>
      <c r="BO47" s="86">
        <f t="shared" si="34"/>
        <v>0</v>
      </c>
      <c r="BP47" s="86">
        <f t="shared" si="35"/>
        <v>1.1712866083989423E-05</v>
      </c>
      <c r="BQ47" s="86">
        <f t="shared" si="36"/>
        <v>0.02341401930189486</v>
      </c>
      <c r="BR47" s="86">
        <f t="shared" si="37"/>
        <v>0</v>
      </c>
      <c r="BS47" s="86">
        <f t="shared" si="38"/>
        <v>3.904288694663141E-05</v>
      </c>
      <c r="BT47" s="86">
        <f t="shared" si="39"/>
        <v>0</v>
      </c>
      <c r="BU47" s="268">
        <f t="shared" si="40"/>
        <v>0.023507722230566776</v>
      </c>
      <c r="BW47" s="86">
        <f t="shared" si="22"/>
        <v>0</v>
      </c>
      <c r="BX47" s="86">
        <f t="shared" si="23"/>
        <v>0</v>
      </c>
      <c r="BY47" s="86">
        <f t="shared" si="24"/>
        <v>0.00011452580171011883</v>
      </c>
      <c r="BZ47" s="86">
        <f t="shared" si="25"/>
        <v>0</v>
      </c>
      <c r="CA47" s="86">
        <f t="shared" si="26"/>
        <v>1.1712866083989423E-05</v>
      </c>
      <c r="CB47" s="86">
        <f t="shared" si="27"/>
        <v>0.02341401930189486</v>
      </c>
      <c r="CC47" s="86">
        <f t="shared" si="28"/>
        <v>0</v>
      </c>
      <c r="CD47" s="86">
        <f t="shared" si="29"/>
        <v>3.904288694663141E-05</v>
      </c>
      <c r="CE47" s="86">
        <f t="shared" si="30"/>
        <v>0</v>
      </c>
      <c r="CF47" s="86">
        <f t="shared" si="41"/>
        <v>0.0235793008566356</v>
      </c>
      <c r="CH47" s="264">
        <f t="shared" si="42"/>
        <v>0.27726956879932746</v>
      </c>
      <c r="CI47" s="264">
        <f t="shared" si="43"/>
        <v>0.023507722230566776</v>
      </c>
      <c r="CJ47" s="264">
        <f t="shared" si="44"/>
        <v>0.0235793008566356</v>
      </c>
      <c r="CK47" s="293">
        <f t="shared" si="45"/>
        <v>0.10469209580346207</v>
      </c>
    </row>
    <row r="48" spans="1:89" ht="15">
      <c r="A48" s="240">
        <v>13094</v>
      </c>
      <c r="B48" s="253">
        <v>1</v>
      </c>
      <c r="C48" s="240">
        <v>0</v>
      </c>
      <c r="D48" s="240" t="s">
        <v>351</v>
      </c>
      <c r="E48" s="240">
        <v>75</v>
      </c>
      <c r="F48" s="240">
        <v>0.002423</v>
      </c>
      <c r="G48" s="255">
        <v>0.0030165338598405625</v>
      </c>
      <c r="H48" s="241">
        <v>0.147803</v>
      </c>
      <c r="I48" s="241">
        <v>0</v>
      </c>
      <c r="J48" s="241">
        <v>0</v>
      </c>
      <c r="K48" s="241">
        <v>0.05330599999999999</v>
      </c>
      <c r="L48" s="241">
        <v>0</v>
      </c>
      <c r="M48" s="241">
        <v>0.0067843999999999995</v>
      </c>
      <c r="N48" s="241">
        <v>0.08843949999999999</v>
      </c>
      <c r="O48" s="241">
        <v>0</v>
      </c>
      <c r="P48" s="241">
        <v>0.05064069999999999</v>
      </c>
      <c r="Q48" s="241">
        <v>0.014053399999999999</v>
      </c>
      <c r="R48" s="241">
        <v>0.002423</v>
      </c>
      <c r="S48" s="241">
        <v>0</v>
      </c>
      <c r="T48" s="241">
        <v>0</v>
      </c>
      <c r="U48" s="241">
        <v>0</v>
      </c>
      <c r="V48" s="241">
        <v>0</v>
      </c>
      <c r="W48" s="241">
        <v>0.00048459999999999996</v>
      </c>
      <c r="X48" s="241">
        <v>0.044098599999999995</v>
      </c>
      <c r="Y48" s="241">
        <v>0</v>
      </c>
      <c r="Z48" s="241">
        <v>0.016234099999999998</v>
      </c>
      <c r="AA48" s="241">
        <v>0.2965752</v>
      </c>
      <c r="AB48" s="241">
        <v>0.1628256</v>
      </c>
      <c r="AC48" s="241">
        <v>0.26023019999999997</v>
      </c>
      <c r="AD48" s="241">
        <v>0.3106285999999999</v>
      </c>
      <c r="AE48" s="241">
        <v>0.1485299</v>
      </c>
      <c r="AF48" s="241">
        <v>0.1487722</v>
      </c>
      <c r="AI48" s="240">
        <v>13094</v>
      </c>
      <c r="AJ48" s="240">
        <v>1</v>
      </c>
      <c r="AK48" s="240">
        <v>0</v>
      </c>
      <c r="AL48" s="240" t="s">
        <v>351</v>
      </c>
      <c r="AM48" s="240">
        <v>75</v>
      </c>
      <c r="AN48" s="164">
        <v>0.0030165338598405625</v>
      </c>
      <c r="AO48" s="86">
        <f t="shared" si="46"/>
        <v>0.18400856545027433</v>
      </c>
      <c r="AP48" s="86">
        <f t="shared" si="47"/>
        <v>0</v>
      </c>
      <c r="AQ48" s="86">
        <f t="shared" si="48"/>
        <v>0.06636374491649237</v>
      </c>
      <c r="AR48" s="86">
        <f t="shared" si="49"/>
        <v>0</v>
      </c>
      <c r="AS48" s="86">
        <f t="shared" si="50"/>
        <v>0.008446294807553576</v>
      </c>
      <c r="AT48" s="86">
        <f t="shared" si="51"/>
        <v>0.11010348588418052</v>
      </c>
      <c r="AU48" s="86">
        <f t="shared" si="52"/>
        <v>0</v>
      </c>
      <c r="AV48" s="86">
        <f t="shared" si="53"/>
        <v>0.06304555767066775</v>
      </c>
      <c r="AW48" s="86">
        <f t="shared" si="54"/>
        <v>0.01749589638707526</v>
      </c>
      <c r="AX48" s="86">
        <f t="shared" si="55"/>
        <v>0</v>
      </c>
      <c r="AY48" s="86">
        <f t="shared" si="56"/>
        <v>0</v>
      </c>
      <c r="AZ48" s="86">
        <f t="shared" si="57"/>
        <v>0</v>
      </c>
      <c r="BA48" s="86">
        <f t="shared" si="58"/>
        <v>0.0006033067719681125</v>
      </c>
      <c r="BB48" s="86">
        <f t="shared" si="59"/>
        <v>0.05490091624909823</v>
      </c>
      <c r="BC48" s="86">
        <f t="shared" si="60"/>
        <v>0</v>
      </c>
      <c r="BD48" s="86">
        <f t="shared" si="61"/>
        <v>0.020210776860931767</v>
      </c>
      <c r="BE48" s="86">
        <f t="shared" si="62"/>
        <v>0.36922374444448486</v>
      </c>
      <c r="BF48" s="86">
        <f t="shared" si="63"/>
        <v>0.2027110753812858</v>
      </c>
      <c r="BG48" s="86">
        <f t="shared" si="64"/>
        <v>0.3239757365468764</v>
      </c>
      <c r="BH48" s="86">
        <f t="shared" si="65"/>
        <v>0.3867196408315601</v>
      </c>
      <c r="BI48" s="86">
        <f t="shared" si="66"/>
        <v>0.1849135256082265</v>
      </c>
      <c r="BJ48" s="86">
        <f t="shared" si="67"/>
        <v>0.18521517899421053</v>
      </c>
      <c r="BL48" s="86">
        <f t="shared" si="31"/>
        <v>0.008059575166722016</v>
      </c>
      <c r="BM48" s="86">
        <f t="shared" si="32"/>
        <v>0</v>
      </c>
      <c r="BN48" s="86">
        <f t="shared" si="33"/>
        <v>0.0029067320273423658</v>
      </c>
      <c r="BO48" s="86">
        <f t="shared" si="34"/>
        <v>0</v>
      </c>
      <c r="BP48" s="86">
        <f t="shared" si="35"/>
        <v>0.00036994771257084665</v>
      </c>
      <c r="BQ48" s="86">
        <f t="shared" si="36"/>
        <v>0.0007663202617538965</v>
      </c>
      <c r="BR48" s="86">
        <f t="shared" si="37"/>
        <v>0</v>
      </c>
      <c r="BS48" s="86">
        <f t="shared" si="38"/>
        <v>0.002404660131710502</v>
      </c>
      <c r="BT48" s="86">
        <f t="shared" si="39"/>
        <v>0</v>
      </c>
      <c r="BU48" s="268">
        <f t="shared" si="40"/>
        <v>0.014507235300099626</v>
      </c>
      <c r="BW48" s="86">
        <f t="shared" si="22"/>
        <v>0.008059575166722016</v>
      </c>
      <c r="BX48" s="86">
        <f t="shared" si="23"/>
        <v>0</v>
      </c>
      <c r="BY48" s="86">
        <f t="shared" si="24"/>
        <v>0.007751285406246309</v>
      </c>
      <c r="BZ48" s="86">
        <f t="shared" si="25"/>
        <v>0</v>
      </c>
      <c r="CA48" s="86">
        <f t="shared" si="26"/>
        <v>0.00036994771257084665</v>
      </c>
      <c r="CB48" s="86">
        <f t="shared" si="27"/>
        <v>0.0007663202617538965</v>
      </c>
      <c r="CC48" s="86">
        <f t="shared" si="28"/>
        <v>0</v>
      </c>
      <c r="CD48" s="86">
        <f t="shared" si="29"/>
        <v>0.002404660131710502</v>
      </c>
      <c r="CE48" s="86">
        <f t="shared" si="30"/>
        <v>0</v>
      </c>
      <c r="CF48" s="86">
        <f t="shared" si="41"/>
        <v>0.01935178867900357</v>
      </c>
      <c r="CH48" s="264">
        <f t="shared" si="42"/>
        <v>0.23650228767921977</v>
      </c>
      <c r="CI48" s="264">
        <f t="shared" si="43"/>
        <v>0.014507235300099626</v>
      </c>
      <c r="CJ48" s="264">
        <f t="shared" si="44"/>
        <v>0.01935178867900357</v>
      </c>
      <c r="CK48" s="293">
        <f t="shared" si="45"/>
        <v>0.08592194173477587</v>
      </c>
    </row>
    <row r="49" spans="1:89" ht="15.75" thickBot="1">
      <c r="A49" s="240">
        <v>13021</v>
      </c>
      <c r="B49" s="253">
        <v>1</v>
      </c>
      <c r="C49" s="240">
        <v>0</v>
      </c>
      <c r="D49" s="240" t="s">
        <v>488</v>
      </c>
      <c r="E49" s="240">
        <v>79</v>
      </c>
      <c r="F49" s="240">
        <v>0.000716</v>
      </c>
      <c r="G49" s="256">
        <v>0.0008913901129367903</v>
      </c>
      <c r="H49" s="241">
        <v>0.0441772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0.011814</v>
      </c>
      <c r="O49" s="241">
        <v>0</v>
      </c>
      <c r="P49" s="241">
        <v>0.10668399999999999</v>
      </c>
      <c r="Q49" s="241">
        <v>0.33759399999999995</v>
      </c>
      <c r="R49" s="241">
        <v>0.000716</v>
      </c>
      <c r="S49" s="241">
        <v>0</v>
      </c>
      <c r="T49" s="241">
        <v>0.0020764</v>
      </c>
      <c r="U49" s="241">
        <v>0</v>
      </c>
      <c r="V49" s="241">
        <v>0</v>
      </c>
      <c r="W49" s="241">
        <v>0</v>
      </c>
      <c r="X49" s="241">
        <v>0</v>
      </c>
      <c r="Y49" s="241">
        <v>0</v>
      </c>
      <c r="Z49" s="241">
        <v>0.0007876</v>
      </c>
      <c r="AA49" s="241">
        <v>0.056062799999999996</v>
      </c>
      <c r="AB49" s="241">
        <v>0.3494796</v>
      </c>
      <c r="AC49" s="241">
        <v>0.2869728</v>
      </c>
      <c r="AD49" s="241">
        <v>0.3936567999999999</v>
      </c>
      <c r="AE49" s="241">
        <v>0.011814</v>
      </c>
      <c r="AF49" s="241">
        <v>0.0118856</v>
      </c>
      <c r="AI49" s="240">
        <v>13021</v>
      </c>
      <c r="AJ49" s="240">
        <v>1</v>
      </c>
      <c r="AK49" s="240">
        <v>0</v>
      </c>
      <c r="AL49" s="240" t="s">
        <v>488</v>
      </c>
      <c r="AM49" s="240">
        <v>79</v>
      </c>
      <c r="AN49" s="244">
        <v>0.0008913901129367903</v>
      </c>
      <c r="AO49" s="86">
        <f t="shared" si="46"/>
        <v>0.05499876996819996</v>
      </c>
      <c r="AP49" s="86">
        <f t="shared" si="47"/>
        <v>0</v>
      </c>
      <c r="AQ49" s="86">
        <f t="shared" si="48"/>
        <v>0</v>
      </c>
      <c r="AR49" s="86">
        <f t="shared" si="49"/>
        <v>0</v>
      </c>
      <c r="AS49" s="86">
        <f t="shared" si="50"/>
        <v>0</v>
      </c>
      <c r="AT49" s="86">
        <f t="shared" si="51"/>
        <v>0.014707936863457042</v>
      </c>
      <c r="AU49" s="86">
        <f t="shared" si="52"/>
        <v>0</v>
      </c>
      <c r="AV49" s="86">
        <f t="shared" si="53"/>
        <v>0.13281712682758176</v>
      </c>
      <c r="AW49" s="86">
        <f t="shared" si="54"/>
        <v>0.4202904382496966</v>
      </c>
      <c r="AX49" s="86">
        <f t="shared" si="55"/>
        <v>0.002585031327516692</v>
      </c>
      <c r="AY49" s="86">
        <f t="shared" si="56"/>
        <v>0</v>
      </c>
      <c r="AZ49" s="86">
        <f t="shared" si="57"/>
        <v>0</v>
      </c>
      <c r="BA49" s="86">
        <f t="shared" si="58"/>
        <v>0</v>
      </c>
      <c r="BB49" s="86">
        <f t="shared" si="59"/>
        <v>0</v>
      </c>
      <c r="BC49" s="86">
        <f t="shared" si="60"/>
        <v>0</v>
      </c>
      <c r="BD49" s="86">
        <f t="shared" si="61"/>
        <v>0.0009805291242304694</v>
      </c>
      <c r="BE49" s="86">
        <f t="shared" si="62"/>
        <v>0.06979584584295068</v>
      </c>
      <c r="BF49" s="86">
        <f t="shared" si="63"/>
        <v>0.4350875141244474</v>
      </c>
      <c r="BG49" s="86">
        <f t="shared" si="64"/>
        <v>0.35726915726506553</v>
      </c>
      <c r="BH49" s="86">
        <f t="shared" si="65"/>
        <v>0.49008628409264726</v>
      </c>
      <c r="BI49" s="86">
        <f t="shared" si="66"/>
        <v>0.014707936863457042</v>
      </c>
      <c r="BJ49" s="86">
        <f t="shared" si="67"/>
        <v>0.01479707587475072</v>
      </c>
      <c r="BL49" s="86">
        <f t="shared" si="31"/>
        <v>0.0024089461246071583</v>
      </c>
      <c r="BM49" s="86">
        <f t="shared" si="32"/>
        <v>0</v>
      </c>
      <c r="BN49" s="86">
        <f t="shared" si="33"/>
        <v>0</v>
      </c>
      <c r="BO49" s="86">
        <f t="shared" si="34"/>
        <v>0</v>
      </c>
      <c r="BP49" s="86">
        <f t="shared" si="35"/>
        <v>0</v>
      </c>
      <c r="BQ49" s="86">
        <f t="shared" si="36"/>
        <v>0.01840872119533671</v>
      </c>
      <c r="BR49" s="86">
        <f t="shared" si="37"/>
        <v>0</v>
      </c>
      <c r="BS49" s="86">
        <f t="shared" si="38"/>
        <v>0</v>
      </c>
      <c r="BT49" s="86">
        <f t="shared" si="39"/>
        <v>0</v>
      </c>
      <c r="BU49" s="268">
        <f t="shared" si="40"/>
        <v>0.020817667319943868</v>
      </c>
      <c r="BW49" s="86">
        <f t="shared" si="22"/>
        <v>0.0024089461246071583</v>
      </c>
      <c r="BX49" s="86">
        <f t="shared" si="23"/>
        <v>0</v>
      </c>
      <c r="BY49" s="86">
        <f t="shared" si="24"/>
        <v>0</v>
      </c>
      <c r="BZ49" s="86">
        <f t="shared" si="25"/>
        <v>0</v>
      </c>
      <c r="CA49" s="86">
        <f t="shared" si="26"/>
        <v>0</v>
      </c>
      <c r="CB49" s="86">
        <f t="shared" si="27"/>
        <v>0.01840872119533671</v>
      </c>
      <c r="CC49" s="86">
        <f t="shared" si="28"/>
        <v>0</v>
      </c>
      <c r="CD49" s="86">
        <f t="shared" si="29"/>
        <v>0</v>
      </c>
      <c r="CE49" s="86">
        <f t="shared" si="30"/>
        <v>0</v>
      </c>
      <c r="CF49" s="86">
        <f t="shared" si="41"/>
        <v>0.020817667319943868</v>
      </c>
      <c r="CH49" s="264">
        <f t="shared" si="42"/>
        <v>0.26080648480349783</v>
      </c>
      <c r="CI49" s="264">
        <f t="shared" si="43"/>
        <v>0.020817667319943868</v>
      </c>
      <c r="CJ49" s="264">
        <f t="shared" si="44"/>
        <v>0.020817667319943868</v>
      </c>
      <c r="CK49" s="293">
        <f t="shared" si="45"/>
        <v>0.09243044290055079</v>
      </c>
    </row>
    <row r="50" spans="1:95" ht="15.75" thickBot="1">
      <c r="A50" s="240">
        <v>13088</v>
      </c>
      <c r="B50" s="253">
        <v>1</v>
      </c>
      <c r="C50" s="240">
        <v>0</v>
      </c>
      <c r="D50" s="240" t="s">
        <v>488</v>
      </c>
      <c r="E50" s="240">
        <v>79</v>
      </c>
      <c r="F50" s="243">
        <v>0.002423</v>
      </c>
      <c r="G50" s="255">
        <v>0.0030165338598405625</v>
      </c>
      <c r="H50" s="241">
        <v>1.1763664999999999</v>
      </c>
      <c r="I50" s="241">
        <v>0</v>
      </c>
      <c r="J50" s="241">
        <v>0</v>
      </c>
      <c r="K50" s="241">
        <v>0.0138111</v>
      </c>
      <c r="L50" s="241">
        <v>0.0101766</v>
      </c>
      <c r="M50" s="241">
        <v>0</v>
      </c>
      <c r="N50" s="241">
        <v>0.2263082</v>
      </c>
      <c r="O50" s="241">
        <v>0.0046037</v>
      </c>
      <c r="P50" s="241">
        <v>0.0552444</v>
      </c>
      <c r="Q50" s="241">
        <v>0.25635339999999995</v>
      </c>
      <c r="R50" s="241">
        <v>0.002423</v>
      </c>
      <c r="S50" s="241">
        <v>0</v>
      </c>
      <c r="T50" s="241">
        <v>0</v>
      </c>
      <c r="U50" s="241">
        <v>0</v>
      </c>
      <c r="V50" s="241">
        <v>0.0055728999999999996</v>
      </c>
      <c r="W50" s="241">
        <v>0.0067843999999999995</v>
      </c>
      <c r="X50" s="241">
        <v>0.0014537999999999999</v>
      </c>
      <c r="Y50" s="241">
        <v>0.0092074</v>
      </c>
      <c r="Z50" s="241">
        <v>0.0026653</v>
      </c>
      <c r="AA50" s="241">
        <v>1.434416</v>
      </c>
      <c r="AB50" s="241">
        <v>0.5144029</v>
      </c>
      <c r="AC50" s="241">
        <v>1.635525</v>
      </c>
      <c r="AD50" s="241">
        <v>1.6907693999999998</v>
      </c>
      <c r="AE50" s="241">
        <v>0.2548996</v>
      </c>
      <c r="AF50" s="241">
        <v>0.2580495</v>
      </c>
      <c r="AI50" s="240">
        <v>13088</v>
      </c>
      <c r="AJ50" s="240">
        <v>1</v>
      </c>
      <c r="AK50" s="240">
        <v>0</v>
      </c>
      <c r="AL50" s="240" t="s">
        <v>488</v>
      </c>
      <c r="AM50" s="240">
        <v>79</v>
      </c>
      <c r="AN50" s="164">
        <v>0.0030165338598405625</v>
      </c>
      <c r="AO50" s="86">
        <f t="shared" si="46"/>
        <v>1.464527188952593</v>
      </c>
      <c r="AP50" s="86">
        <f t="shared" si="47"/>
        <v>0</v>
      </c>
      <c r="AQ50" s="86">
        <f t="shared" si="48"/>
        <v>0.017194243001091205</v>
      </c>
      <c r="AR50" s="86">
        <f t="shared" si="49"/>
        <v>0.012669442211330362</v>
      </c>
      <c r="AS50" s="86">
        <f t="shared" si="50"/>
        <v>0</v>
      </c>
      <c r="AT50" s="86">
        <f t="shared" si="51"/>
        <v>0.28174426250910856</v>
      </c>
      <c r="AU50" s="86">
        <f t="shared" si="52"/>
        <v>0.005731414333697069</v>
      </c>
      <c r="AV50" s="86">
        <f t="shared" si="53"/>
        <v>0.06877697200436482</v>
      </c>
      <c r="AW50" s="86">
        <f t="shared" si="54"/>
        <v>0.3191492823711315</v>
      </c>
      <c r="AX50" s="86">
        <f t="shared" si="55"/>
        <v>0</v>
      </c>
      <c r="AY50" s="86">
        <f t="shared" si="56"/>
        <v>0</v>
      </c>
      <c r="AZ50" s="86">
        <f t="shared" si="57"/>
        <v>0.0069380278776332936</v>
      </c>
      <c r="BA50" s="86">
        <f t="shared" si="58"/>
        <v>0.008446294807553576</v>
      </c>
      <c r="BB50" s="86">
        <f t="shared" si="59"/>
        <v>0.0018099203159043376</v>
      </c>
      <c r="BC50" s="86">
        <f t="shared" si="60"/>
        <v>0.011462828667394138</v>
      </c>
      <c r="BD50" s="86">
        <f t="shared" si="61"/>
        <v>0.003318187245824619</v>
      </c>
      <c r="BE50" s="86">
        <f t="shared" si="62"/>
        <v>1.785788045025613</v>
      </c>
      <c r="BF50" s="86">
        <f t="shared" si="63"/>
        <v>0.6404101384441515</v>
      </c>
      <c r="BG50" s="251">
        <f t="shared" si="64"/>
        <v>2.0361603553923797</v>
      </c>
      <c r="BH50" s="86">
        <f t="shared" si="65"/>
        <v>2.1049373273967444</v>
      </c>
      <c r="BI50" s="86">
        <f t="shared" si="66"/>
        <v>0.3173393620552272</v>
      </c>
      <c r="BJ50" s="86">
        <f t="shared" si="67"/>
        <v>0.3212608560730199</v>
      </c>
      <c r="BL50" s="86">
        <f t="shared" si="31"/>
        <v>0.06414629087612357</v>
      </c>
      <c r="BM50" s="86">
        <f t="shared" si="32"/>
        <v>0</v>
      </c>
      <c r="BN50" s="86">
        <f t="shared" si="33"/>
        <v>0.0007531078434477947</v>
      </c>
      <c r="BO50" s="86">
        <f t="shared" si="34"/>
        <v>0.0005549215688562698</v>
      </c>
      <c r="BP50" s="86">
        <f t="shared" si="35"/>
        <v>0</v>
      </c>
      <c r="BQ50" s="86">
        <f t="shared" si="36"/>
        <v>0.013978738567855559</v>
      </c>
      <c r="BR50" s="86">
        <f t="shared" si="37"/>
        <v>0.00030388562104033824</v>
      </c>
      <c r="BS50" s="86">
        <f t="shared" si="38"/>
        <v>7.927450983660998E-05</v>
      </c>
      <c r="BT50" s="86">
        <f t="shared" si="39"/>
        <v>0.0005020718956318633</v>
      </c>
      <c r="BU50" s="268">
        <f t="shared" si="40"/>
        <v>0.080318290882792</v>
      </c>
      <c r="BW50" s="86">
        <f t="shared" si="22"/>
        <v>0.06414629087612357</v>
      </c>
      <c r="BX50" s="86">
        <f t="shared" si="23"/>
        <v>0</v>
      </c>
      <c r="BY50" s="86">
        <f t="shared" si="24"/>
        <v>0.0020082875825274526</v>
      </c>
      <c r="BZ50" s="86">
        <f t="shared" si="25"/>
        <v>0.0005549215688562698</v>
      </c>
      <c r="CA50" s="86">
        <f t="shared" si="26"/>
        <v>0</v>
      </c>
      <c r="CB50" s="86">
        <f t="shared" si="27"/>
        <v>0.013978738567855559</v>
      </c>
      <c r="CC50" s="86">
        <f t="shared" si="28"/>
        <v>0.000810361656107569</v>
      </c>
      <c r="CD50" s="86">
        <f t="shared" si="29"/>
        <v>7.927450983660998E-05</v>
      </c>
      <c r="CE50" s="86">
        <f t="shared" si="30"/>
        <v>0.0005020718956318633</v>
      </c>
      <c r="CF50" s="86">
        <f t="shared" si="41"/>
        <v>0.08207994665693889</v>
      </c>
      <c r="CH50" s="264">
        <f t="shared" si="42"/>
        <v>1.486397059436437</v>
      </c>
      <c r="CI50" s="264">
        <f t="shared" si="43"/>
        <v>0.080318290882792</v>
      </c>
      <c r="CJ50" s="264">
        <f t="shared" si="44"/>
        <v>0.08207994665693889</v>
      </c>
      <c r="CK50" s="293">
        <f t="shared" si="45"/>
        <v>0.36443496315680873</v>
      </c>
      <c r="CL50" s="86" t="s">
        <v>60</v>
      </c>
      <c r="CM50" s="294">
        <f>SUM(CH41:CH50)/SUM($G41:$G50)</f>
        <v>381.00086511627904</v>
      </c>
      <c r="CN50" s="294">
        <f>SUM(CI41:CI50)/SUM($G41:$G50)</f>
        <v>30.321779162790694</v>
      </c>
      <c r="CO50" s="294">
        <f>SUM(CJ41:CJ50)/SUM($G41:$G50)</f>
        <v>31.272621488372096</v>
      </c>
      <c r="CP50" s="265">
        <f>4.44*CO50</f>
        <v>138.85043940837213</v>
      </c>
      <c r="CQ50" s="303">
        <f>SUM($G41:$G50)</f>
        <v>0.019539619863886762</v>
      </c>
    </row>
    <row r="51" spans="1:89" ht="15">
      <c r="A51" s="240">
        <v>13122</v>
      </c>
      <c r="B51" s="253">
        <v>1</v>
      </c>
      <c r="C51" s="240">
        <v>0</v>
      </c>
      <c r="D51" s="240" t="s">
        <v>641</v>
      </c>
      <c r="E51" s="240">
        <v>90</v>
      </c>
      <c r="F51" s="240">
        <v>0.000716</v>
      </c>
      <c r="G51" s="255">
        <v>0.0003993501697793173</v>
      </c>
      <c r="H51" s="241">
        <v>0</v>
      </c>
      <c r="I51" s="241">
        <v>0</v>
      </c>
      <c r="J51" s="241">
        <v>0</v>
      </c>
      <c r="K51" s="241">
        <v>0.0006443999999999999</v>
      </c>
      <c r="L51" s="241">
        <v>0</v>
      </c>
      <c r="M51" s="241">
        <v>0</v>
      </c>
      <c r="N51" s="241">
        <v>0.0022911999999999997</v>
      </c>
      <c r="O51" s="241">
        <v>0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241">
        <v>0</v>
      </c>
      <c r="Z51" s="241">
        <v>0.0018616</v>
      </c>
      <c r="AA51" s="241">
        <v>0.0029355999999999996</v>
      </c>
      <c r="AB51" s="241">
        <v>0.0029355999999999996</v>
      </c>
      <c r="AC51" s="241">
        <v>0.0029355999999999996</v>
      </c>
      <c r="AD51" s="241">
        <v>0.0029355999999999996</v>
      </c>
      <c r="AE51" s="241">
        <v>0.0029355999999999996</v>
      </c>
      <c r="AF51" s="241">
        <v>0.0029355999999999996</v>
      </c>
      <c r="AI51" s="240">
        <v>13122</v>
      </c>
      <c r="AJ51" s="240">
        <v>1</v>
      </c>
      <c r="AK51" s="240">
        <v>0</v>
      </c>
      <c r="AL51" s="240" t="s">
        <v>641</v>
      </c>
      <c r="AM51" s="240">
        <v>90</v>
      </c>
      <c r="AN51" s="164">
        <v>0.0003993501697793173</v>
      </c>
      <c r="AO51" s="86">
        <f t="shared" si="46"/>
        <v>0</v>
      </c>
      <c r="AP51" s="86">
        <f t="shared" si="47"/>
        <v>0</v>
      </c>
      <c r="AQ51" s="86">
        <f t="shared" si="48"/>
        <v>0.0003594151528013856</v>
      </c>
      <c r="AR51" s="86">
        <f t="shared" si="49"/>
        <v>0</v>
      </c>
      <c r="AS51" s="86">
        <f t="shared" si="50"/>
        <v>0</v>
      </c>
      <c r="AT51" s="86">
        <f t="shared" si="51"/>
        <v>0.0012779205432938154</v>
      </c>
      <c r="AU51" s="86">
        <f t="shared" si="52"/>
        <v>0</v>
      </c>
      <c r="AV51" s="86">
        <f t="shared" si="53"/>
        <v>0</v>
      </c>
      <c r="AW51" s="86">
        <f t="shared" si="54"/>
        <v>0</v>
      </c>
      <c r="AX51" s="86">
        <f t="shared" si="55"/>
        <v>0</v>
      </c>
      <c r="AY51" s="86">
        <f t="shared" si="56"/>
        <v>0</v>
      </c>
      <c r="AZ51" s="86">
        <f t="shared" si="57"/>
        <v>0</v>
      </c>
      <c r="BA51" s="86">
        <f t="shared" si="58"/>
        <v>0</v>
      </c>
      <c r="BB51" s="86">
        <f t="shared" si="59"/>
        <v>0</v>
      </c>
      <c r="BC51" s="86">
        <f t="shared" si="60"/>
        <v>0</v>
      </c>
      <c r="BD51" s="86">
        <f t="shared" si="61"/>
        <v>0.0010383104414262252</v>
      </c>
      <c r="BE51" s="86">
        <f t="shared" si="62"/>
        <v>0.0016373356960952008</v>
      </c>
      <c r="BF51" s="86">
        <f t="shared" si="63"/>
        <v>0.0016373356960952008</v>
      </c>
      <c r="BG51" s="86">
        <f t="shared" si="64"/>
        <v>0.0016373356960952008</v>
      </c>
      <c r="BH51" s="86">
        <f t="shared" si="65"/>
        <v>0.0016373356960952008</v>
      </c>
      <c r="BI51" s="86">
        <f t="shared" si="66"/>
        <v>0.0016373356960952008</v>
      </c>
      <c r="BJ51" s="86">
        <f t="shared" si="67"/>
        <v>0.0016373356960952008</v>
      </c>
      <c r="BL51" s="86">
        <f t="shared" si="31"/>
        <v>0</v>
      </c>
      <c r="BM51" s="86">
        <f t="shared" si="32"/>
        <v>0</v>
      </c>
      <c r="BN51" s="86">
        <f t="shared" si="33"/>
        <v>1.574238369270069E-05</v>
      </c>
      <c r="BO51" s="86">
        <f t="shared" si="34"/>
        <v>0</v>
      </c>
      <c r="BP51" s="86">
        <f t="shared" si="35"/>
        <v>0</v>
      </c>
      <c r="BQ51" s="86">
        <f t="shared" si="36"/>
        <v>0</v>
      </c>
      <c r="BR51" s="86">
        <f t="shared" si="37"/>
        <v>0</v>
      </c>
      <c r="BS51" s="86">
        <f t="shared" si="38"/>
        <v>0</v>
      </c>
      <c r="BT51" s="86">
        <f t="shared" si="39"/>
        <v>0</v>
      </c>
      <c r="BU51" s="268">
        <f t="shared" si="40"/>
        <v>1.574238369270069E-05</v>
      </c>
      <c r="BW51" s="86">
        <f t="shared" si="22"/>
        <v>0</v>
      </c>
      <c r="BX51" s="86">
        <f t="shared" si="23"/>
        <v>0</v>
      </c>
      <c r="BY51" s="86">
        <f t="shared" si="24"/>
        <v>4.197968984720184E-05</v>
      </c>
      <c r="BZ51" s="86">
        <f t="shared" si="25"/>
        <v>0</v>
      </c>
      <c r="CA51" s="86">
        <f t="shared" si="26"/>
        <v>0</v>
      </c>
      <c r="CB51" s="86">
        <f t="shared" si="27"/>
        <v>0</v>
      </c>
      <c r="CC51" s="86">
        <f t="shared" si="28"/>
        <v>0</v>
      </c>
      <c r="CD51" s="86">
        <f t="shared" si="29"/>
        <v>0</v>
      </c>
      <c r="CE51" s="86">
        <f t="shared" si="30"/>
        <v>0</v>
      </c>
      <c r="CF51" s="86">
        <f t="shared" si="41"/>
        <v>4.197968984720184E-05</v>
      </c>
      <c r="CH51" s="264">
        <f t="shared" si="42"/>
        <v>0.0011952550581494966</v>
      </c>
      <c r="CI51" s="264">
        <f t="shared" si="43"/>
        <v>1.574238369270069E-05</v>
      </c>
      <c r="CJ51" s="264">
        <f t="shared" si="44"/>
        <v>4.197968984720184E-05</v>
      </c>
      <c r="CK51" s="293">
        <f t="shared" si="45"/>
        <v>0.0001863898229215762</v>
      </c>
    </row>
    <row r="52" spans="1:89" ht="15">
      <c r="A52" s="240">
        <v>13102</v>
      </c>
      <c r="B52" s="253">
        <v>1</v>
      </c>
      <c r="C52" s="240">
        <v>0</v>
      </c>
      <c r="D52" s="240" t="s">
        <v>790</v>
      </c>
      <c r="E52" s="240">
        <v>93</v>
      </c>
      <c r="F52" s="240">
        <v>0.001407</v>
      </c>
      <c r="G52" s="255">
        <v>0.0007847565487143849</v>
      </c>
      <c r="H52" s="241">
        <v>0.0057687</v>
      </c>
      <c r="I52" s="241">
        <v>0</v>
      </c>
      <c r="J52" s="241">
        <v>0</v>
      </c>
      <c r="K52" s="241">
        <v>0.029547</v>
      </c>
      <c r="L52" s="241">
        <v>0</v>
      </c>
      <c r="M52" s="241">
        <v>0</v>
      </c>
      <c r="N52" s="241">
        <v>0.0059094</v>
      </c>
      <c r="O52" s="241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0.0057687</v>
      </c>
      <c r="U52" s="241">
        <v>0</v>
      </c>
      <c r="V52" s="241">
        <v>0.0243411</v>
      </c>
      <c r="W52" s="241">
        <v>0</v>
      </c>
      <c r="X52" s="241">
        <v>0.0052059</v>
      </c>
      <c r="Y52" s="241">
        <v>0</v>
      </c>
      <c r="Z52" s="241">
        <v>0.0019698</v>
      </c>
      <c r="AA52" s="241">
        <v>0.0412251</v>
      </c>
      <c r="AB52" s="241">
        <v>0.033768</v>
      </c>
      <c r="AC52" s="241">
        <v>0.0412251</v>
      </c>
      <c r="AD52" s="241">
        <v>0.0412251</v>
      </c>
      <c r="AE52" s="241">
        <v>0.0354564</v>
      </c>
      <c r="AF52" s="241">
        <v>0.0354564</v>
      </c>
      <c r="AI52" s="240">
        <v>13102</v>
      </c>
      <c r="AJ52" s="240">
        <v>1</v>
      </c>
      <c r="AK52" s="240">
        <v>0</v>
      </c>
      <c r="AL52" s="240" t="s">
        <v>790</v>
      </c>
      <c r="AM52" s="240">
        <v>93</v>
      </c>
      <c r="AN52" s="164">
        <v>0.0007847565487143849</v>
      </c>
      <c r="AO52" s="86">
        <f t="shared" si="46"/>
        <v>0.0032175018497289775</v>
      </c>
      <c r="AP52" s="86">
        <f t="shared" si="47"/>
        <v>0</v>
      </c>
      <c r="AQ52" s="86">
        <f t="shared" si="48"/>
        <v>0.01647988752300208</v>
      </c>
      <c r="AR52" s="86">
        <f t="shared" si="49"/>
        <v>0</v>
      </c>
      <c r="AS52" s="86">
        <f t="shared" si="50"/>
        <v>0</v>
      </c>
      <c r="AT52" s="86">
        <f t="shared" si="51"/>
        <v>0.0032959775046004164</v>
      </c>
      <c r="AU52" s="86">
        <f t="shared" si="52"/>
        <v>0</v>
      </c>
      <c r="AV52" s="86">
        <f t="shared" si="53"/>
        <v>0</v>
      </c>
      <c r="AW52" s="86">
        <f t="shared" si="54"/>
        <v>0</v>
      </c>
      <c r="AX52" s="86">
        <f t="shared" si="55"/>
        <v>0.0032175018497289775</v>
      </c>
      <c r="AY52" s="86">
        <f t="shared" si="56"/>
        <v>0</v>
      </c>
      <c r="AZ52" s="86">
        <f t="shared" si="57"/>
        <v>0.013576288292758858</v>
      </c>
      <c r="BA52" s="86">
        <f t="shared" si="58"/>
        <v>0</v>
      </c>
      <c r="BB52" s="86">
        <f t="shared" si="59"/>
        <v>0.002903599230243224</v>
      </c>
      <c r="BC52" s="86">
        <f t="shared" si="60"/>
        <v>0</v>
      </c>
      <c r="BD52" s="86">
        <f t="shared" si="61"/>
        <v>0.0010986591682001386</v>
      </c>
      <c r="BE52" s="86">
        <f t="shared" si="62"/>
        <v>0.022993366877331476</v>
      </c>
      <c r="BF52" s="86">
        <f t="shared" si="63"/>
        <v>0.018834157169145233</v>
      </c>
      <c r="BG52" s="86">
        <f t="shared" si="64"/>
        <v>0.022993366877331476</v>
      </c>
      <c r="BH52" s="86">
        <f t="shared" si="65"/>
        <v>0.022993366877331476</v>
      </c>
      <c r="BI52" s="86">
        <f t="shared" si="66"/>
        <v>0.019775865027602497</v>
      </c>
      <c r="BJ52" s="86">
        <f t="shared" si="67"/>
        <v>0.019775865027602497</v>
      </c>
      <c r="BL52" s="86">
        <f t="shared" si="31"/>
        <v>0.0001409265810181292</v>
      </c>
      <c r="BM52" s="86">
        <f t="shared" si="32"/>
        <v>0</v>
      </c>
      <c r="BN52" s="86">
        <f t="shared" si="33"/>
        <v>0.0007218190735074912</v>
      </c>
      <c r="BO52" s="86">
        <f t="shared" si="34"/>
        <v>0</v>
      </c>
      <c r="BP52" s="86">
        <f t="shared" si="35"/>
        <v>0</v>
      </c>
      <c r="BQ52" s="86">
        <f t="shared" si="36"/>
        <v>0</v>
      </c>
      <c r="BR52" s="86">
        <f t="shared" si="37"/>
        <v>0.000594641427222838</v>
      </c>
      <c r="BS52" s="86">
        <f t="shared" si="38"/>
        <v>0.0001271776462846532</v>
      </c>
      <c r="BT52" s="86">
        <f t="shared" si="39"/>
        <v>0</v>
      </c>
      <c r="BU52" s="268">
        <f t="shared" si="40"/>
        <v>0.0015845647280331116</v>
      </c>
      <c r="BW52" s="86">
        <f t="shared" si="22"/>
        <v>0.0001409265810181292</v>
      </c>
      <c r="BX52" s="86">
        <f t="shared" si="23"/>
        <v>0</v>
      </c>
      <c r="BY52" s="86">
        <f t="shared" si="24"/>
        <v>0.0019248508626866431</v>
      </c>
      <c r="BZ52" s="86">
        <f t="shared" si="25"/>
        <v>0</v>
      </c>
      <c r="CA52" s="86">
        <f t="shared" si="26"/>
        <v>0</v>
      </c>
      <c r="CB52" s="86">
        <f t="shared" si="27"/>
        <v>0</v>
      </c>
      <c r="CC52" s="86">
        <f t="shared" si="28"/>
        <v>0.0015857104725942352</v>
      </c>
      <c r="CD52" s="86">
        <f t="shared" si="29"/>
        <v>0.0001271776462846532</v>
      </c>
      <c r="CE52" s="86">
        <f t="shared" si="30"/>
        <v>0</v>
      </c>
      <c r="CF52" s="86">
        <f t="shared" si="41"/>
        <v>0.0037786655625836607</v>
      </c>
      <c r="CH52" s="264">
        <f t="shared" si="42"/>
        <v>0.016785157820451976</v>
      </c>
      <c r="CI52" s="264">
        <f t="shared" si="43"/>
        <v>0.0015845647280331116</v>
      </c>
      <c r="CJ52" s="264">
        <f t="shared" si="44"/>
        <v>0.0037786655625836607</v>
      </c>
      <c r="CK52" s="293">
        <f t="shared" si="45"/>
        <v>0.016777275097871455</v>
      </c>
    </row>
    <row r="53" spans="1:89" ht="15">
      <c r="A53" s="240">
        <v>13016</v>
      </c>
      <c r="B53" s="253">
        <v>1</v>
      </c>
      <c r="C53" s="240">
        <v>0</v>
      </c>
      <c r="D53" s="240" t="s">
        <v>642</v>
      </c>
      <c r="E53" s="240">
        <v>94</v>
      </c>
      <c r="F53" s="240">
        <v>0.002423</v>
      </c>
      <c r="G53" s="255">
        <v>0.001351432208624701</v>
      </c>
      <c r="H53" s="241">
        <v>1.2972742</v>
      </c>
      <c r="I53" s="241">
        <v>0.227762</v>
      </c>
      <c r="J53" s="241">
        <v>0.002423</v>
      </c>
      <c r="K53" s="241">
        <v>0.1412609</v>
      </c>
      <c r="L53" s="241">
        <v>0</v>
      </c>
      <c r="M53" s="241">
        <v>0</v>
      </c>
      <c r="N53" s="241">
        <v>0.2796142</v>
      </c>
      <c r="O53" s="241">
        <v>0</v>
      </c>
      <c r="P53" s="241">
        <v>0</v>
      </c>
      <c r="Q53" s="241">
        <v>0</v>
      </c>
      <c r="R53" s="241">
        <v>0</v>
      </c>
      <c r="S53" s="241">
        <v>0</v>
      </c>
      <c r="T53" s="241">
        <v>1.2972742</v>
      </c>
      <c r="U53" s="241">
        <v>0</v>
      </c>
      <c r="V53" s="241">
        <v>0.0981315</v>
      </c>
      <c r="W53" s="241">
        <v>0.0428871</v>
      </c>
      <c r="X53" s="241">
        <v>0</v>
      </c>
      <c r="Y53" s="241">
        <v>0</v>
      </c>
      <c r="Z53" s="241">
        <v>0.0426448</v>
      </c>
      <c r="AA53" s="241">
        <v>1.9463958999999997</v>
      </c>
      <c r="AB53" s="241">
        <v>0.6488794</v>
      </c>
      <c r="AC53" s="241">
        <v>1.9463958999999997</v>
      </c>
      <c r="AD53" s="241">
        <v>1.9461536</v>
      </c>
      <c r="AE53" s="241">
        <v>0.6486371</v>
      </c>
      <c r="AF53" s="241">
        <v>0.6491216999999999</v>
      </c>
      <c r="AI53" s="240">
        <v>13016</v>
      </c>
      <c r="AJ53" s="240">
        <v>1</v>
      </c>
      <c r="AK53" s="240">
        <v>0</v>
      </c>
      <c r="AL53" s="240" t="s">
        <v>642</v>
      </c>
      <c r="AM53" s="240">
        <v>94</v>
      </c>
      <c r="AN53" s="164">
        <v>0.001351432208624701</v>
      </c>
      <c r="AO53" s="86">
        <f t="shared" si="46"/>
        <v>0.7235568044976649</v>
      </c>
      <c r="AP53" s="86">
        <f t="shared" si="47"/>
        <v>0.12703462761072187</v>
      </c>
      <c r="AQ53" s="86">
        <f t="shared" si="48"/>
        <v>0.07878849776282007</v>
      </c>
      <c r="AR53" s="86">
        <f t="shared" si="49"/>
        <v>0</v>
      </c>
      <c r="AS53" s="86">
        <f t="shared" si="50"/>
        <v>0</v>
      </c>
      <c r="AT53" s="86">
        <f t="shared" si="51"/>
        <v>0.15595527687529048</v>
      </c>
      <c r="AU53" s="86">
        <f t="shared" si="52"/>
        <v>0</v>
      </c>
      <c r="AV53" s="86">
        <f t="shared" si="53"/>
        <v>0</v>
      </c>
      <c r="AW53" s="86">
        <f t="shared" si="54"/>
        <v>0</v>
      </c>
      <c r="AX53" s="86">
        <f t="shared" si="55"/>
        <v>0.7235568044976649</v>
      </c>
      <c r="AY53" s="86">
        <f t="shared" si="56"/>
        <v>0</v>
      </c>
      <c r="AZ53" s="86">
        <f t="shared" si="57"/>
        <v>0.05473300444930039</v>
      </c>
      <c r="BA53" s="86">
        <f t="shared" si="58"/>
        <v>0.023920350092657208</v>
      </c>
      <c r="BB53" s="86">
        <f t="shared" si="59"/>
        <v>0</v>
      </c>
      <c r="BC53" s="86">
        <f t="shared" si="60"/>
        <v>0</v>
      </c>
      <c r="BD53" s="86">
        <f t="shared" si="61"/>
        <v>0.023785206871794733</v>
      </c>
      <c r="BE53" s="86">
        <f t="shared" si="62"/>
        <v>1.0856054931882222</v>
      </c>
      <c r="BF53" s="86">
        <f t="shared" si="63"/>
        <v>0.36191354546969495</v>
      </c>
      <c r="BG53" s="86">
        <f t="shared" si="64"/>
        <v>1.0856054931882222</v>
      </c>
      <c r="BH53" s="86">
        <f t="shared" si="65"/>
        <v>1.0854703499673597</v>
      </c>
      <c r="BI53" s="86">
        <f t="shared" si="66"/>
        <v>0.36177840224883245</v>
      </c>
      <c r="BJ53" s="86">
        <f t="shared" si="67"/>
        <v>0.36204868869055734</v>
      </c>
      <c r="BL53" s="86">
        <f t="shared" si="31"/>
        <v>0.03169178803699772</v>
      </c>
      <c r="BM53" s="86">
        <f t="shared" si="32"/>
        <v>0.005564116689349618</v>
      </c>
      <c r="BN53" s="86">
        <f t="shared" si="33"/>
        <v>0.003450936202011519</v>
      </c>
      <c r="BO53" s="86">
        <f t="shared" si="34"/>
        <v>0</v>
      </c>
      <c r="BP53" s="86">
        <f t="shared" si="35"/>
        <v>0</v>
      </c>
      <c r="BQ53" s="86">
        <f t="shared" si="36"/>
        <v>0</v>
      </c>
      <c r="BR53" s="86">
        <f t="shared" si="37"/>
        <v>0.002397305594879357</v>
      </c>
      <c r="BS53" s="86">
        <f t="shared" si="38"/>
        <v>0</v>
      </c>
      <c r="BT53" s="86">
        <f t="shared" si="39"/>
        <v>0</v>
      </c>
      <c r="BU53" s="268">
        <f t="shared" si="40"/>
        <v>0.04310414652323822</v>
      </c>
      <c r="BW53" s="86">
        <f t="shared" si="22"/>
        <v>0.03169178803699772</v>
      </c>
      <c r="BX53" s="86">
        <f t="shared" si="23"/>
        <v>0.010200880597140964</v>
      </c>
      <c r="BY53" s="86">
        <f t="shared" si="24"/>
        <v>0.009202496538697385</v>
      </c>
      <c r="BZ53" s="86">
        <f t="shared" si="25"/>
        <v>0</v>
      </c>
      <c r="CA53" s="86">
        <f t="shared" si="26"/>
        <v>0</v>
      </c>
      <c r="CB53" s="86">
        <f t="shared" si="27"/>
        <v>0</v>
      </c>
      <c r="CC53" s="86">
        <f t="shared" si="28"/>
        <v>0.006392814919678288</v>
      </c>
      <c r="CD53" s="86">
        <f t="shared" si="29"/>
        <v>0</v>
      </c>
      <c r="CE53" s="86">
        <f t="shared" si="30"/>
        <v>0</v>
      </c>
      <c r="CF53" s="86">
        <f t="shared" si="41"/>
        <v>0.05748798009251436</v>
      </c>
      <c r="CH53" s="264">
        <f t="shared" si="42"/>
        <v>0.7924920100274022</v>
      </c>
      <c r="CI53" s="264">
        <f t="shared" si="43"/>
        <v>0.04310414652323822</v>
      </c>
      <c r="CJ53" s="264">
        <f t="shared" si="44"/>
        <v>0.05748798009251436</v>
      </c>
      <c r="CK53" s="293">
        <f t="shared" si="45"/>
        <v>0.2552466316107638</v>
      </c>
    </row>
    <row r="54" spans="1:89" ht="15">
      <c r="A54" s="240">
        <v>13047</v>
      </c>
      <c r="B54" s="253">
        <v>1</v>
      </c>
      <c r="C54" s="240">
        <v>0</v>
      </c>
      <c r="D54" s="240" t="s">
        <v>642</v>
      </c>
      <c r="E54" s="240">
        <v>94</v>
      </c>
      <c r="F54" s="240">
        <v>0.000716</v>
      </c>
      <c r="G54" s="255">
        <v>0.0003993501697793173</v>
      </c>
      <c r="H54" s="241">
        <v>0.1574484</v>
      </c>
      <c r="I54" s="241">
        <v>0.0083772</v>
      </c>
      <c r="J54" s="241">
        <v>0.000716</v>
      </c>
      <c r="K54" s="241">
        <v>0.012100399999999997</v>
      </c>
      <c r="L54" s="241">
        <v>0.0194036</v>
      </c>
      <c r="M54" s="241">
        <v>0</v>
      </c>
      <c r="N54" s="241">
        <v>0.07023959999999999</v>
      </c>
      <c r="O54" s="241">
        <v>0</v>
      </c>
      <c r="P54" s="241">
        <v>0.0835572</v>
      </c>
      <c r="Q54" s="241">
        <v>0.33465839999999997</v>
      </c>
      <c r="R54" s="241">
        <v>0.000716</v>
      </c>
      <c r="S54" s="241">
        <v>0</v>
      </c>
      <c r="T54" s="241">
        <v>0.1574484</v>
      </c>
      <c r="U54" s="241">
        <v>0</v>
      </c>
      <c r="V54" s="241">
        <v>0.0067304</v>
      </c>
      <c r="W54" s="241">
        <v>0.0045108</v>
      </c>
      <c r="X54" s="241">
        <v>0</v>
      </c>
      <c r="Y54" s="241">
        <v>0.0194036</v>
      </c>
      <c r="Z54" s="241">
        <v>0.0083772</v>
      </c>
      <c r="AA54" s="241">
        <v>0.26756919999999995</v>
      </c>
      <c r="AB54" s="241">
        <v>0.44485079999999994</v>
      </c>
      <c r="AC54" s="241">
        <v>0.5186704</v>
      </c>
      <c r="AD54" s="241">
        <v>0.6022992</v>
      </c>
      <c r="AE54" s="241">
        <v>0.1101208</v>
      </c>
      <c r="AF54" s="241">
        <v>0.1101208</v>
      </c>
      <c r="AI54" s="240">
        <v>13047</v>
      </c>
      <c r="AJ54" s="240">
        <v>1</v>
      </c>
      <c r="AK54" s="240">
        <v>0</v>
      </c>
      <c r="AL54" s="240" t="s">
        <v>642</v>
      </c>
      <c r="AM54" s="240">
        <v>94</v>
      </c>
      <c r="AN54" s="164">
        <v>0.0003993501697793173</v>
      </c>
      <c r="AO54" s="86">
        <f t="shared" si="46"/>
        <v>0.08781710233447189</v>
      </c>
      <c r="AP54" s="86">
        <f t="shared" si="47"/>
        <v>0.004672396986418013</v>
      </c>
      <c r="AQ54" s="86">
        <f t="shared" si="48"/>
        <v>0.0067490178692704616</v>
      </c>
      <c r="AR54" s="86">
        <f t="shared" si="49"/>
        <v>0.0108223896010195</v>
      </c>
      <c r="AS54" s="86">
        <f t="shared" si="50"/>
        <v>0</v>
      </c>
      <c r="AT54" s="86">
        <f t="shared" si="51"/>
        <v>0.039176251655351026</v>
      </c>
      <c r="AU54" s="86">
        <f t="shared" si="52"/>
        <v>0</v>
      </c>
      <c r="AV54" s="86">
        <f t="shared" si="53"/>
        <v>0.04660416481324633</v>
      </c>
      <c r="AW54" s="86">
        <f t="shared" si="54"/>
        <v>0.1866562693548529</v>
      </c>
      <c r="AX54" s="86">
        <f t="shared" si="55"/>
        <v>0.08781710233447189</v>
      </c>
      <c r="AY54" s="86">
        <f t="shared" si="56"/>
        <v>0</v>
      </c>
      <c r="AZ54" s="86">
        <f t="shared" si="57"/>
        <v>0.0037538915959255833</v>
      </c>
      <c r="BA54" s="86">
        <f t="shared" si="58"/>
        <v>0.002515906069609699</v>
      </c>
      <c r="BB54" s="86">
        <f t="shared" si="59"/>
        <v>0</v>
      </c>
      <c r="BC54" s="86">
        <f t="shared" si="60"/>
        <v>0.0108223896010195</v>
      </c>
      <c r="BD54" s="86">
        <f t="shared" si="61"/>
        <v>0.004672396986418013</v>
      </c>
      <c r="BE54" s="86">
        <f t="shared" si="62"/>
        <v>0.14923715844653088</v>
      </c>
      <c r="BF54" s="86">
        <f t="shared" si="63"/>
        <v>0.24811626048388982</v>
      </c>
      <c r="BG54" s="86">
        <f t="shared" si="64"/>
        <v>0.28928926298813745</v>
      </c>
      <c r="BH54" s="86">
        <f t="shared" si="65"/>
        <v>0.3359333628183618</v>
      </c>
      <c r="BI54" s="86">
        <f t="shared" si="66"/>
        <v>0.061420056112059015</v>
      </c>
      <c r="BJ54" s="86">
        <f t="shared" si="67"/>
        <v>0.061420056112059015</v>
      </c>
      <c r="BL54" s="86">
        <f t="shared" si="31"/>
        <v>0.0038463890822498688</v>
      </c>
      <c r="BM54" s="86">
        <f t="shared" si="32"/>
        <v>0.00020465098800510895</v>
      </c>
      <c r="BN54" s="86">
        <f t="shared" si="33"/>
        <v>0.0002956069826740462</v>
      </c>
      <c r="BO54" s="86">
        <f t="shared" si="34"/>
        <v>0.00047402066452465407</v>
      </c>
      <c r="BP54" s="86">
        <f t="shared" si="35"/>
        <v>0</v>
      </c>
      <c r="BQ54" s="86">
        <f t="shared" si="36"/>
        <v>0.008175544597742557</v>
      </c>
      <c r="BR54" s="86">
        <f t="shared" si="37"/>
        <v>0.00016442045190154055</v>
      </c>
      <c r="BS54" s="86">
        <f t="shared" si="38"/>
        <v>0</v>
      </c>
      <c r="BT54" s="86">
        <f t="shared" si="39"/>
        <v>0.00047402066452465407</v>
      </c>
      <c r="BU54" s="268">
        <f t="shared" si="40"/>
        <v>0.01363465343162243</v>
      </c>
      <c r="BW54" s="86">
        <f t="shared" si="22"/>
        <v>0.0038463890822498688</v>
      </c>
      <c r="BX54" s="86">
        <f t="shared" si="23"/>
        <v>0.00037519347800936637</v>
      </c>
      <c r="BY54" s="86">
        <f t="shared" si="24"/>
        <v>0.00078828528713079</v>
      </c>
      <c r="BZ54" s="86">
        <f t="shared" si="25"/>
        <v>0.00047402066452465407</v>
      </c>
      <c r="CA54" s="86">
        <f t="shared" si="26"/>
        <v>0</v>
      </c>
      <c r="CB54" s="86">
        <f t="shared" si="27"/>
        <v>0.008175544597742557</v>
      </c>
      <c r="CC54" s="86">
        <f t="shared" si="28"/>
        <v>0.0004384545384041083</v>
      </c>
      <c r="CD54" s="86">
        <f t="shared" si="29"/>
        <v>0</v>
      </c>
      <c r="CE54" s="86">
        <f t="shared" si="30"/>
        <v>0.00047402066452465407</v>
      </c>
      <c r="CF54" s="86">
        <f t="shared" si="41"/>
        <v>0.014571908312586</v>
      </c>
      <c r="CH54" s="264">
        <f t="shared" si="42"/>
        <v>0.21118116198134035</v>
      </c>
      <c r="CI54" s="264">
        <f t="shared" si="43"/>
        <v>0.01363465343162243</v>
      </c>
      <c r="CJ54" s="264">
        <f t="shared" si="44"/>
        <v>0.014571908312586</v>
      </c>
      <c r="CK54" s="293">
        <f t="shared" si="45"/>
        <v>0.06469927290788184</v>
      </c>
    </row>
    <row r="55" spans="1:89" ht="15">
      <c r="A55" s="240">
        <v>13073</v>
      </c>
      <c r="B55" s="253">
        <v>1</v>
      </c>
      <c r="C55" s="240">
        <v>0</v>
      </c>
      <c r="D55" s="240" t="s">
        <v>642</v>
      </c>
      <c r="E55" s="240">
        <v>94</v>
      </c>
      <c r="F55" s="240">
        <v>0.002423</v>
      </c>
      <c r="G55" s="255">
        <v>0.001351432208624701</v>
      </c>
      <c r="H55" s="241">
        <v>0</v>
      </c>
      <c r="I55" s="241">
        <v>0</v>
      </c>
      <c r="J55" s="241">
        <v>0</v>
      </c>
      <c r="K55" s="241">
        <v>0.007995899999999998</v>
      </c>
      <c r="L55" s="241">
        <v>0</v>
      </c>
      <c r="M55" s="241">
        <v>0</v>
      </c>
      <c r="N55" s="241">
        <v>0.007753599999999999</v>
      </c>
      <c r="O55" s="241">
        <v>0</v>
      </c>
      <c r="P55" s="241">
        <v>0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0.007511299999999999</v>
      </c>
      <c r="W55" s="241">
        <v>0</v>
      </c>
      <c r="X55" s="241">
        <v>0</v>
      </c>
      <c r="Y55" s="241">
        <v>0</v>
      </c>
      <c r="Z55" s="241">
        <v>0</v>
      </c>
      <c r="AA55" s="241">
        <v>0.015991799999999997</v>
      </c>
      <c r="AB55" s="241">
        <v>0.015991799999999997</v>
      </c>
      <c r="AC55" s="241">
        <v>0.015991799999999997</v>
      </c>
      <c r="AD55" s="241">
        <v>0.015991799999999997</v>
      </c>
      <c r="AE55" s="241">
        <v>0.0157495</v>
      </c>
      <c r="AF55" s="241">
        <v>0.015991799999999997</v>
      </c>
      <c r="AI55" s="240">
        <v>13073</v>
      </c>
      <c r="AJ55" s="240">
        <v>1</v>
      </c>
      <c r="AK55" s="240">
        <v>0</v>
      </c>
      <c r="AL55" s="240" t="s">
        <v>642</v>
      </c>
      <c r="AM55" s="240">
        <v>94</v>
      </c>
      <c r="AN55" s="164">
        <v>0.001351432208624701</v>
      </c>
      <c r="AO55" s="86">
        <f t="shared" si="46"/>
        <v>0</v>
      </c>
      <c r="AP55" s="86">
        <f t="shared" si="47"/>
        <v>0</v>
      </c>
      <c r="AQ55" s="86">
        <f t="shared" si="48"/>
        <v>0.004459726288461512</v>
      </c>
      <c r="AR55" s="86">
        <f t="shared" si="49"/>
        <v>0</v>
      </c>
      <c r="AS55" s="86">
        <f t="shared" si="50"/>
        <v>0</v>
      </c>
      <c r="AT55" s="86">
        <f t="shared" si="51"/>
        <v>0.0043245830675990434</v>
      </c>
      <c r="AU55" s="86">
        <f t="shared" si="52"/>
        <v>0</v>
      </c>
      <c r="AV55" s="86">
        <f t="shared" si="53"/>
        <v>0</v>
      </c>
      <c r="AW55" s="86">
        <f t="shared" si="54"/>
        <v>0</v>
      </c>
      <c r="AX55" s="86">
        <f t="shared" si="55"/>
        <v>0</v>
      </c>
      <c r="AY55" s="86">
        <f t="shared" si="56"/>
        <v>0</v>
      </c>
      <c r="AZ55" s="86">
        <f t="shared" si="57"/>
        <v>0.004189439846736573</v>
      </c>
      <c r="BA55" s="86">
        <f t="shared" si="58"/>
        <v>0</v>
      </c>
      <c r="BB55" s="86">
        <f t="shared" si="59"/>
        <v>0</v>
      </c>
      <c r="BC55" s="86">
        <f t="shared" si="60"/>
        <v>0</v>
      </c>
      <c r="BD55" s="86">
        <f t="shared" si="61"/>
        <v>0</v>
      </c>
      <c r="BE55" s="86">
        <f t="shared" si="62"/>
        <v>0.008919452576923025</v>
      </c>
      <c r="BF55" s="86">
        <f t="shared" si="63"/>
        <v>0.008919452576923025</v>
      </c>
      <c r="BG55" s="86">
        <f t="shared" si="64"/>
        <v>0.008919452576923025</v>
      </c>
      <c r="BH55" s="86">
        <f t="shared" si="65"/>
        <v>0.008919452576923025</v>
      </c>
      <c r="BI55" s="86">
        <f t="shared" si="66"/>
        <v>0.008784309356060557</v>
      </c>
      <c r="BJ55" s="86">
        <f t="shared" si="67"/>
        <v>0.008919452576923025</v>
      </c>
      <c r="BL55" s="86">
        <f t="shared" si="31"/>
        <v>0</v>
      </c>
      <c r="BM55" s="86">
        <f t="shared" si="32"/>
        <v>0</v>
      </c>
      <c r="BN55" s="86">
        <f t="shared" si="33"/>
        <v>0.00019533601143461424</v>
      </c>
      <c r="BO55" s="86">
        <f t="shared" si="34"/>
        <v>0</v>
      </c>
      <c r="BP55" s="86">
        <f t="shared" si="35"/>
        <v>0</v>
      </c>
      <c r="BQ55" s="86">
        <f t="shared" si="36"/>
        <v>0</v>
      </c>
      <c r="BR55" s="86">
        <f t="shared" si="37"/>
        <v>0.00018349746528706189</v>
      </c>
      <c r="BS55" s="86">
        <f t="shared" si="38"/>
        <v>0</v>
      </c>
      <c r="BT55" s="86">
        <f t="shared" si="39"/>
        <v>0</v>
      </c>
      <c r="BU55" s="268">
        <f t="shared" si="40"/>
        <v>0.0003788334767216761</v>
      </c>
      <c r="BW55" s="86">
        <f t="shared" si="22"/>
        <v>0</v>
      </c>
      <c r="BX55" s="86">
        <f t="shared" si="23"/>
        <v>0</v>
      </c>
      <c r="BY55" s="86">
        <f t="shared" si="24"/>
        <v>0.0005208960304923046</v>
      </c>
      <c r="BZ55" s="86">
        <f t="shared" si="25"/>
        <v>0</v>
      </c>
      <c r="CA55" s="86">
        <f t="shared" si="26"/>
        <v>0</v>
      </c>
      <c r="CB55" s="86">
        <f t="shared" si="27"/>
        <v>0</v>
      </c>
      <c r="CC55" s="86">
        <f t="shared" si="28"/>
        <v>0.0004893265740988318</v>
      </c>
      <c r="CD55" s="86">
        <f t="shared" si="29"/>
        <v>0</v>
      </c>
      <c r="CE55" s="86">
        <f t="shared" si="30"/>
        <v>0</v>
      </c>
      <c r="CF55" s="86">
        <f t="shared" si="41"/>
        <v>0.0010102226045911366</v>
      </c>
      <c r="CH55" s="264">
        <f t="shared" si="42"/>
        <v>0.006511200381153808</v>
      </c>
      <c r="CI55" s="264">
        <f t="shared" si="43"/>
        <v>0.0003788334767216761</v>
      </c>
      <c r="CJ55" s="264">
        <f t="shared" si="44"/>
        <v>0.0010102226045911366</v>
      </c>
      <c r="CK55" s="293">
        <f t="shared" si="45"/>
        <v>0.0044853883643846465</v>
      </c>
    </row>
    <row r="56" spans="1:89" ht="15">
      <c r="A56" s="240">
        <v>13096</v>
      </c>
      <c r="B56" s="253">
        <v>1</v>
      </c>
      <c r="C56" s="240">
        <v>0</v>
      </c>
      <c r="D56" s="240" t="s">
        <v>642</v>
      </c>
      <c r="E56" s="240">
        <v>94</v>
      </c>
      <c r="F56" s="240">
        <v>0.002423</v>
      </c>
      <c r="G56" s="255">
        <v>0.001351432208624701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0.057909699999999995</v>
      </c>
      <c r="O56" s="241">
        <v>0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41">
        <v>0</v>
      </c>
      <c r="Y56" s="241">
        <v>0</v>
      </c>
      <c r="Z56" s="241">
        <v>0</v>
      </c>
      <c r="AA56" s="241">
        <v>0.057909699999999995</v>
      </c>
      <c r="AB56" s="241">
        <v>0.057909699999999995</v>
      </c>
      <c r="AC56" s="241">
        <v>0.057909699999999995</v>
      </c>
      <c r="AD56" s="241">
        <v>0.057909699999999995</v>
      </c>
      <c r="AE56" s="241">
        <v>0.057909699999999995</v>
      </c>
      <c r="AF56" s="241">
        <v>0.057909699999999995</v>
      </c>
      <c r="AI56" s="240">
        <v>13096</v>
      </c>
      <c r="AJ56" s="240">
        <v>1</v>
      </c>
      <c r="AK56" s="240">
        <v>0</v>
      </c>
      <c r="AL56" s="240" t="s">
        <v>642</v>
      </c>
      <c r="AM56" s="240">
        <v>94</v>
      </c>
      <c r="AN56" s="164">
        <v>0.001351432208624701</v>
      </c>
      <c r="AO56" s="86">
        <f t="shared" si="46"/>
        <v>0</v>
      </c>
      <c r="AP56" s="86">
        <f t="shared" si="47"/>
        <v>0</v>
      </c>
      <c r="AQ56" s="86">
        <f t="shared" si="48"/>
        <v>0</v>
      </c>
      <c r="AR56" s="86">
        <f t="shared" si="49"/>
        <v>0</v>
      </c>
      <c r="AS56" s="86">
        <f t="shared" si="50"/>
        <v>0</v>
      </c>
      <c r="AT56" s="86">
        <f t="shared" si="51"/>
        <v>0.032299229786130354</v>
      </c>
      <c r="AU56" s="86">
        <f t="shared" si="52"/>
        <v>0</v>
      </c>
      <c r="AV56" s="86">
        <f t="shared" si="53"/>
        <v>0</v>
      </c>
      <c r="AW56" s="86">
        <f t="shared" si="54"/>
        <v>0</v>
      </c>
      <c r="AX56" s="86">
        <f t="shared" si="55"/>
        <v>0</v>
      </c>
      <c r="AY56" s="86">
        <f t="shared" si="56"/>
        <v>0</v>
      </c>
      <c r="AZ56" s="86">
        <f t="shared" si="57"/>
        <v>0</v>
      </c>
      <c r="BA56" s="86">
        <f t="shared" si="58"/>
        <v>0</v>
      </c>
      <c r="BB56" s="86">
        <f t="shared" si="59"/>
        <v>0</v>
      </c>
      <c r="BC56" s="86">
        <f t="shared" si="60"/>
        <v>0</v>
      </c>
      <c r="BD56" s="86">
        <f t="shared" si="61"/>
        <v>0</v>
      </c>
      <c r="BE56" s="86">
        <f t="shared" si="62"/>
        <v>0.032299229786130354</v>
      </c>
      <c r="BF56" s="86">
        <f t="shared" si="63"/>
        <v>0.032299229786130354</v>
      </c>
      <c r="BG56" s="86">
        <f t="shared" si="64"/>
        <v>0.032299229786130354</v>
      </c>
      <c r="BH56" s="86">
        <f t="shared" si="65"/>
        <v>0.032299229786130354</v>
      </c>
      <c r="BI56" s="86">
        <f t="shared" si="66"/>
        <v>0.032299229786130354</v>
      </c>
      <c r="BJ56" s="86">
        <f t="shared" si="67"/>
        <v>0.032299229786130354</v>
      </c>
      <c r="BL56" s="86">
        <f t="shared" si="31"/>
        <v>0</v>
      </c>
      <c r="BM56" s="86">
        <f t="shared" si="32"/>
        <v>0</v>
      </c>
      <c r="BN56" s="86">
        <f t="shared" si="33"/>
        <v>0</v>
      </c>
      <c r="BO56" s="86">
        <f t="shared" si="34"/>
        <v>0</v>
      </c>
      <c r="BP56" s="86">
        <f t="shared" si="35"/>
        <v>0</v>
      </c>
      <c r="BQ56" s="86">
        <f t="shared" si="36"/>
        <v>0</v>
      </c>
      <c r="BR56" s="86">
        <f t="shared" si="37"/>
        <v>0</v>
      </c>
      <c r="BS56" s="86">
        <f t="shared" si="38"/>
        <v>0</v>
      </c>
      <c r="BT56" s="86">
        <f t="shared" si="39"/>
        <v>0</v>
      </c>
      <c r="BU56" s="268">
        <f t="shared" si="40"/>
        <v>0</v>
      </c>
      <c r="BW56" s="86">
        <f t="shared" si="22"/>
        <v>0</v>
      </c>
      <c r="BX56" s="86">
        <f t="shared" si="23"/>
        <v>0</v>
      </c>
      <c r="BY56" s="86">
        <f t="shared" si="24"/>
        <v>0</v>
      </c>
      <c r="BZ56" s="86">
        <f t="shared" si="25"/>
        <v>0</v>
      </c>
      <c r="CA56" s="86">
        <f t="shared" si="26"/>
        <v>0</v>
      </c>
      <c r="CB56" s="86">
        <f t="shared" si="27"/>
        <v>0</v>
      </c>
      <c r="CC56" s="86">
        <f t="shared" si="28"/>
        <v>0</v>
      </c>
      <c r="CD56" s="86">
        <f t="shared" si="29"/>
        <v>0</v>
      </c>
      <c r="CE56" s="86">
        <f t="shared" si="30"/>
        <v>0</v>
      </c>
      <c r="CF56" s="86">
        <f t="shared" si="41"/>
        <v>0</v>
      </c>
      <c r="CH56" s="264">
        <f t="shared" si="42"/>
        <v>0.023578437743875157</v>
      </c>
      <c r="CI56" s="264">
        <f t="shared" si="43"/>
        <v>0</v>
      </c>
      <c r="CJ56" s="264">
        <f t="shared" si="44"/>
        <v>0</v>
      </c>
      <c r="CK56" s="293">
        <f t="shared" si="45"/>
        <v>0</v>
      </c>
    </row>
    <row r="57" spans="1:89" ht="15">
      <c r="A57" s="240">
        <v>13108</v>
      </c>
      <c r="B57" s="253">
        <v>1</v>
      </c>
      <c r="C57" s="240">
        <v>0</v>
      </c>
      <c r="D57" s="240" t="s">
        <v>642</v>
      </c>
      <c r="E57" s="240">
        <v>94</v>
      </c>
      <c r="F57" s="240">
        <v>0.002423</v>
      </c>
      <c r="G57" s="255">
        <v>0.001351432208624701</v>
      </c>
      <c r="H57" s="241">
        <v>0.0089651</v>
      </c>
      <c r="I57" s="241">
        <v>0</v>
      </c>
      <c r="J57" s="241">
        <v>0</v>
      </c>
      <c r="K57" s="241">
        <v>0.0043614</v>
      </c>
      <c r="L57" s="241">
        <v>0</v>
      </c>
      <c r="M57" s="241">
        <v>0</v>
      </c>
      <c r="N57" s="241">
        <v>0.021080099999999997</v>
      </c>
      <c r="O57" s="241">
        <v>0</v>
      </c>
      <c r="P57" s="241">
        <v>0</v>
      </c>
      <c r="Q57" s="241">
        <v>0</v>
      </c>
      <c r="R57" s="241">
        <v>0</v>
      </c>
      <c r="S57" s="241">
        <v>0</v>
      </c>
      <c r="T57" s="241">
        <v>0.0089651</v>
      </c>
      <c r="U57" s="241">
        <v>0</v>
      </c>
      <c r="V57" s="241">
        <v>0</v>
      </c>
      <c r="W57" s="241">
        <v>0</v>
      </c>
      <c r="X57" s="241">
        <v>0.0043614</v>
      </c>
      <c r="Y57" s="241">
        <v>0</v>
      </c>
      <c r="Z57" s="241">
        <v>0.014780299999999998</v>
      </c>
      <c r="AA57" s="241">
        <v>0.034406599999999996</v>
      </c>
      <c r="AB57" s="241">
        <v>0.0254415</v>
      </c>
      <c r="AC57" s="241">
        <v>0.034406599999999996</v>
      </c>
      <c r="AD57" s="241">
        <v>0.034406599999999996</v>
      </c>
      <c r="AE57" s="241">
        <v>0.0254415</v>
      </c>
      <c r="AF57" s="241">
        <v>0.0254415</v>
      </c>
      <c r="AI57" s="240">
        <v>13108</v>
      </c>
      <c r="AJ57" s="240">
        <v>1</v>
      </c>
      <c r="AK57" s="240">
        <v>0</v>
      </c>
      <c r="AL57" s="240" t="s">
        <v>642</v>
      </c>
      <c r="AM57" s="240">
        <v>94</v>
      </c>
      <c r="AN57" s="164">
        <v>0.001351432208624701</v>
      </c>
      <c r="AO57" s="86">
        <f t="shared" si="46"/>
        <v>0.005000299171911394</v>
      </c>
      <c r="AP57" s="86">
        <f t="shared" si="47"/>
        <v>0</v>
      </c>
      <c r="AQ57" s="86">
        <f t="shared" si="48"/>
        <v>0.002432577975524462</v>
      </c>
      <c r="AR57" s="86">
        <f t="shared" si="49"/>
        <v>0</v>
      </c>
      <c r="AS57" s="86">
        <f t="shared" si="50"/>
        <v>0</v>
      </c>
      <c r="AT57" s="86">
        <f t="shared" si="51"/>
        <v>0.011757460215034897</v>
      </c>
      <c r="AU57" s="86">
        <f t="shared" si="52"/>
        <v>0</v>
      </c>
      <c r="AV57" s="86">
        <f t="shared" si="53"/>
        <v>0</v>
      </c>
      <c r="AW57" s="86">
        <f t="shared" si="54"/>
        <v>0</v>
      </c>
      <c r="AX57" s="86">
        <f t="shared" si="55"/>
        <v>0.005000299171911394</v>
      </c>
      <c r="AY57" s="86">
        <f t="shared" si="56"/>
        <v>0</v>
      </c>
      <c r="AZ57" s="86">
        <f t="shared" si="57"/>
        <v>0</v>
      </c>
      <c r="BA57" s="86">
        <f t="shared" si="58"/>
        <v>0</v>
      </c>
      <c r="BB57" s="86">
        <f t="shared" si="59"/>
        <v>0.002432577975524462</v>
      </c>
      <c r="BC57" s="86">
        <f t="shared" si="60"/>
        <v>0</v>
      </c>
      <c r="BD57" s="86">
        <f t="shared" si="61"/>
        <v>0.008243736472610674</v>
      </c>
      <c r="BE57" s="86">
        <f t="shared" si="62"/>
        <v>0.019190337362470753</v>
      </c>
      <c r="BF57" s="86">
        <f t="shared" si="63"/>
        <v>0.01419003819055936</v>
      </c>
      <c r="BG57" s="86">
        <f t="shared" si="64"/>
        <v>0.019190337362470753</v>
      </c>
      <c r="BH57" s="86">
        <f t="shared" si="65"/>
        <v>0.019190337362470753</v>
      </c>
      <c r="BI57" s="86">
        <f t="shared" si="66"/>
        <v>0.01419003819055936</v>
      </c>
      <c r="BJ57" s="86">
        <f t="shared" si="67"/>
        <v>0.01419003819055936</v>
      </c>
      <c r="BL57" s="86">
        <f t="shared" si="31"/>
        <v>0.00021901310372971904</v>
      </c>
      <c r="BM57" s="86">
        <f t="shared" si="32"/>
        <v>0</v>
      </c>
      <c r="BN57" s="86">
        <f t="shared" si="33"/>
        <v>0.00010654691532797144</v>
      </c>
      <c r="BO57" s="86">
        <f t="shared" si="34"/>
        <v>0</v>
      </c>
      <c r="BP57" s="86">
        <f t="shared" si="35"/>
        <v>0</v>
      </c>
      <c r="BQ57" s="86">
        <f t="shared" si="36"/>
        <v>0</v>
      </c>
      <c r="BR57" s="86">
        <f t="shared" si="37"/>
        <v>0</v>
      </c>
      <c r="BS57" s="86">
        <f t="shared" si="38"/>
        <v>0.00010654691532797144</v>
      </c>
      <c r="BT57" s="86">
        <f t="shared" si="39"/>
        <v>0</v>
      </c>
      <c r="BU57" s="268">
        <f t="shared" si="40"/>
        <v>0.00043210693438566186</v>
      </c>
      <c r="BW57" s="86">
        <f t="shared" si="22"/>
        <v>0.00021901310372971904</v>
      </c>
      <c r="BX57" s="86">
        <f t="shared" si="23"/>
        <v>0</v>
      </c>
      <c r="BY57" s="86">
        <f t="shared" si="24"/>
        <v>0.0002841251075412572</v>
      </c>
      <c r="BZ57" s="86">
        <f t="shared" si="25"/>
        <v>0</v>
      </c>
      <c r="CA57" s="86">
        <f t="shared" si="26"/>
        <v>0</v>
      </c>
      <c r="CB57" s="86">
        <f t="shared" si="27"/>
        <v>0</v>
      </c>
      <c r="CC57" s="86">
        <f t="shared" si="28"/>
        <v>0</v>
      </c>
      <c r="CD57" s="86">
        <f t="shared" si="29"/>
        <v>0.00010654691532797144</v>
      </c>
      <c r="CE57" s="86">
        <f t="shared" si="30"/>
        <v>0</v>
      </c>
      <c r="CF57" s="86">
        <f t="shared" si="41"/>
        <v>0.0006096851265989476</v>
      </c>
      <c r="CH57" s="264">
        <f t="shared" si="42"/>
        <v>0.01400894627460365</v>
      </c>
      <c r="CI57" s="264">
        <f t="shared" si="43"/>
        <v>0.00043210693438566186</v>
      </c>
      <c r="CJ57" s="264">
        <f t="shared" si="44"/>
        <v>0.0006096851265989476</v>
      </c>
      <c r="CK57" s="293">
        <f t="shared" si="45"/>
        <v>0.0027070019620993274</v>
      </c>
    </row>
    <row r="58" spans="1:95" ht="15">
      <c r="A58" s="240">
        <v>13111</v>
      </c>
      <c r="B58" s="253">
        <v>1</v>
      </c>
      <c r="C58" s="240">
        <v>0</v>
      </c>
      <c r="D58" s="240" t="s">
        <v>642</v>
      </c>
      <c r="E58" s="240">
        <v>94</v>
      </c>
      <c r="F58" s="240">
        <v>0.002423</v>
      </c>
      <c r="G58" s="255">
        <v>0.001351432208624701</v>
      </c>
      <c r="H58" s="241">
        <v>0.2311542</v>
      </c>
      <c r="I58" s="241">
        <v>0</v>
      </c>
      <c r="J58" s="241">
        <v>0</v>
      </c>
      <c r="K58" s="241">
        <v>0.0009691999999999999</v>
      </c>
      <c r="L58" s="241">
        <v>0</v>
      </c>
      <c r="M58" s="241">
        <v>0</v>
      </c>
      <c r="N58" s="241">
        <v>0.0196263</v>
      </c>
      <c r="O58" s="241">
        <v>0</v>
      </c>
      <c r="P58" s="241">
        <v>0</v>
      </c>
      <c r="Q58" s="241">
        <v>0</v>
      </c>
      <c r="R58" s="241">
        <v>0</v>
      </c>
      <c r="S58" s="241">
        <v>0</v>
      </c>
      <c r="T58" s="241">
        <v>0.2311542</v>
      </c>
      <c r="U58" s="241">
        <v>0</v>
      </c>
      <c r="V58" s="241">
        <v>0</v>
      </c>
      <c r="W58" s="241">
        <v>0</v>
      </c>
      <c r="X58" s="241">
        <v>0.0009691999999999999</v>
      </c>
      <c r="Y58" s="241">
        <v>0</v>
      </c>
      <c r="Z58" s="241">
        <v>0.0167187</v>
      </c>
      <c r="AA58" s="241">
        <v>0.25223429999999997</v>
      </c>
      <c r="AB58" s="241">
        <v>0.020837799999999997</v>
      </c>
      <c r="AC58" s="241">
        <v>0.25223429999999997</v>
      </c>
      <c r="AD58" s="241">
        <v>0.251992</v>
      </c>
      <c r="AE58" s="241">
        <v>0.0205955</v>
      </c>
      <c r="AF58" s="241">
        <v>0.021080099999999997</v>
      </c>
      <c r="AI58" s="240">
        <v>13111</v>
      </c>
      <c r="AJ58" s="240">
        <v>1</v>
      </c>
      <c r="AK58" s="240">
        <v>0</v>
      </c>
      <c r="AL58" s="240" t="s">
        <v>642</v>
      </c>
      <c r="AM58" s="240">
        <v>94</v>
      </c>
      <c r="AN58" s="164">
        <v>0.001351432208624701</v>
      </c>
      <c r="AO58" s="86">
        <f t="shared" si="46"/>
        <v>0.12892663270279647</v>
      </c>
      <c r="AP58" s="86">
        <f t="shared" si="47"/>
        <v>0</v>
      </c>
      <c r="AQ58" s="86">
        <f t="shared" si="48"/>
        <v>0.0005405728834498804</v>
      </c>
      <c r="AR58" s="86">
        <f t="shared" si="49"/>
        <v>0</v>
      </c>
      <c r="AS58" s="86">
        <f t="shared" si="50"/>
        <v>0</v>
      </c>
      <c r="AT58" s="86">
        <f t="shared" si="51"/>
        <v>0.010946600889860079</v>
      </c>
      <c r="AU58" s="86">
        <f t="shared" si="52"/>
        <v>0</v>
      </c>
      <c r="AV58" s="86">
        <f t="shared" si="53"/>
        <v>0</v>
      </c>
      <c r="AW58" s="86">
        <f t="shared" si="54"/>
        <v>0</v>
      </c>
      <c r="AX58" s="86">
        <f t="shared" si="55"/>
        <v>0.12892663270279647</v>
      </c>
      <c r="AY58" s="86">
        <f t="shared" si="56"/>
        <v>0</v>
      </c>
      <c r="AZ58" s="86">
        <f t="shared" si="57"/>
        <v>0</v>
      </c>
      <c r="BA58" s="86">
        <f t="shared" si="58"/>
        <v>0</v>
      </c>
      <c r="BB58" s="86">
        <f t="shared" si="59"/>
        <v>0.0005405728834498804</v>
      </c>
      <c r="BC58" s="86">
        <f t="shared" si="60"/>
        <v>0</v>
      </c>
      <c r="BD58" s="86">
        <f t="shared" si="61"/>
        <v>0.009324882239510437</v>
      </c>
      <c r="BE58" s="86">
        <f t="shared" si="62"/>
        <v>0.14068409291783135</v>
      </c>
      <c r="BF58" s="86">
        <f t="shared" si="63"/>
        <v>0.011622316994172427</v>
      </c>
      <c r="BG58" s="86">
        <f t="shared" si="64"/>
        <v>0.14068409291783135</v>
      </c>
      <c r="BH58" s="86">
        <f t="shared" si="65"/>
        <v>0.1405489496969689</v>
      </c>
      <c r="BI58" s="86">
        <f t="shared" si="66"/>
        <v>0.01148717377330996</v>
      </c>
      <c r="BJ58" s="86">
        <f t="shared" si="67"/>
        <v>0.011757460215034897</v>
      </c>
      <c r="BL58" s="86">
        <f t="shared" si="31"/>
        <v>0.005646986512382485</v>
      </c>
      <c r="BM58" s="86">
        <f t="shared" si="32"/>
        <v>0</v>
      </c>
      <c r="BN58" s="86">
        <f t="shared" si="33"/>
        <v>2.3677092295104763E-05</v>
      </c>
      <c r="BO58" s="86">
        <f t="shared" si="34"/>
        <v>0</v>
      </c>
      <c r="BP58" s="86">
        <f t="shared" si="35"/>
        <v>0</v>
      </c>
      <c r="BQ58" s="86">
        <f t="shared" si="36"/>
        <v>0</v>
      </c>
      <c r="BR58" s="86">
        <f t="shared" si="37"/>
        <v>0</v>
      </c>
      <c r="BS58" s="86">
        <f t="shared" si="38"/>
        <v>2.3677092295104763E-05</v>
      </c>
      <c r="BT58" s="86">
        <f t="shared" si="39"/>
        <v>0</v>
      </c>
      <c r="BU58" s="268">
        <f t="shared" si="40"/>
        <v>0.005694340696972694</v>
      </c>
      <c r="BW58" s="86">
        <f t="shared" si="22"/>
        <v>0.005646986512382485</v>
      </c>
      <c r="BX58" s="86">
        <f t="shared" si="23"/>
        <v>0</v>
      </c>
      <c r="BY58" s="86">
        <f t="shared" si="24"/>
        <v>6.313891278694603E-05</v>
      </c>
      <c r="BZ58" s="86">
        <f t="shared" si="25"/>
        <v>0</v>
      </c>
      <c r="CA58" s="86">
        <f t="shared" si="26"/>
        <v>0</v>
      </c>
      <c r="CB58" s="86">
        <f t="shared" si="27"/>
        <v>0</v>
      </c>
      <c r="CC58" s="86">
        <f t="shared" si="28"/>
        <v>0</v>
      </c>
      <c r="CD58" s="86">
        <f t="shared" si="29"/>
        <v>2.3677092295104763E-05</v>
      </c>
      <c r="CE58" s="86">
        <f t="shared" si="30"/>
        <v>0</v>
      </c>
      <c r="CF58" s="86">
        <f t="shared" si="41"/>
        <v>0.005733802517464535</v>
      </c>
      <c r="CH58" s="264">
        <f t="shared" si="42"/>
        <v>0.10269938783001688</v>
      </c>
      <c r="CI58" s="264">
        <f t="shared" si="43"/>
        <v>0.005694340696972694</v>
      </c>
      <c r="CJ58" s="264">
        <f t="shared" si="44"/>
        <v>0.005733802517464535</v>
      </c>
      <c r="CK58" s="293">
        <f t="shared" si="45"/>
        <v>0.02545808317754254</v>
      </c>
      <c r="CL58" s="86" t="s">
        <v>61</v>
      </c>
      <c r="CM58" s="294">
        <f>SUM(CH51:CH58)/SUM($G51:$G58)</f>
        <v>140.09172542463554</v>
      </c>
      <c r="CN58" s="294">
        <f>SUM(CI51:CI58)/SUM($G51:$G58)</f>
        <v>7.774530461415006</v>
      </c>
      <c r="CO58" s="294">
        <f>SUM(CJ51:CJ58)/SUM($G51:$G58)</f>
        <v>9.979385771031163</v>
      </c>
      <c r="CP58" s="302">
        <f>4.44*CO58</f>
        <v>44.30847282337837</v>
      </c>
      <c r="CQ58" s="303">
        <f>SUM($G51:$G58)</f>
        <v>0.008340617931396524</v>
      </c>
    </row>
    <row r="59" spans="1:89" ht="15">
      <c r="A59" s="240">
        <v>13023</v>
      </c>
      <c r="B59" s="253">
        <v>1</v>
      </c>
      <c r="C59" s="240">
        <v>1</v>
      </c>
      <c r="D59" s="240" t="s">
        <v>297</v>
      </c>
      <c r="E59" s="240">
        <v>98</v>
      </c>
      <c r="F59" s="240">
        <v>0.000716</v>
      </c>
      <c r="G59" s="255">
        <v>0.00025076616080367314</v>
      </c>
      <c r="H59" s="241">
        <v>0.9250719999999999</v>
      </c>
      <c r="I59" s="241">
        <v>0</v>
      </c>
      <c r="J59" s="241">
        <v>0</v>
      </c>
      <c r="K59" s="241">
        <v>0.0010023999999999999</v>
      </c>
      <c r="L59" s="241">
        <v>0.00014319999999999998</v>
      </c>
      <c r="M59" s="241">
        <v>0</v>
      </c>
      <c r="N59" s="241">
        <v>0.15050319999999998</v>
      </c>
      <c r="O59" s="241">
        <v>0.0005727999999999999</v>
      </c>
      <c r="P59" s="241">
        <v>0</v>
      </c>
      <c r="Q59" s="241">
        <v>0.028138799999999995</v>
      </c>
      <c r="R59" s="241">
        <v>0.000716</v>
      </c>
      <c r="S59" s="241">
        <v>0</v>
      </c>
      <c r="T59" s="241">
        <v>0.009164799999999999</v>
      </c>
      <c r="U59" s="241">
        <v>0.10561</v>
      </c>
      <c r="V59" s="241">
        <v>0</v>
      </c>
      <c r="W59" s="241">
        <v>0.0010023999999999999</v>
      </c>
      <c r="X59" s="241">
        <v>0</v>
      </c>
      <c r="Y59" s="241">
        <v>0</v>
      </c>
      <c r="Z59" s="241">
        <v>0.033150799999999994</v>
      </c>
      <c r="AA59" s="241">
        <v>1.0774367999999999</v>
      </c>
      <c r="AB59" s="241">
        <v>0.1805752</v>
      </c>
      <c r="AC59" s="241">
        <v>1.1056472</v>
      </c>
      <c r="AD59" s="241">
        <v>1.1056472</v>
      </c>
      <c r="AE59" s="241">
        <v>0.15222159999999998</v>
      </c>
      <c r="AF59" s="241">
        <v>0.1523648</v>
      </c>
      <c r="AI59" s="240">
        <v>13023</v>
      </c>
      <c r="AJ59" s="240">
        <v>1</v>
      </c>
      <c r="AK59" s="240">
        <v>1</v>
      </c>
      <c r="AL59" s="240" t="s">
        <v>297</v>
      </c>
      <c r="AM59" s="240">
        <v>98</v>
      </c>
      <c r="AN59" s="164">
        <v>0.00025076616080367314</v>
      </c>
      <c r="AO59" s="86">
        <f t="shared" si="46"/>
        <v>0.3239898797583457</v>
      </c>
      <c r="AP59" s="86">
        <f t="shared" si="47"/>
        <v>0</v>
      </c>
      <c r="AQ59" s="86">
        <f t="shared" si="48"/>
        <v>0.00035107262512514237</v>
      </c>
      <c r="AR59" s="86">
        <f t="shared" si="49"/>
        <v>5.0153232160734626E-05</v>
      </c>
      <c r="AS59" s="86">
        <f t="shared" si="50"/>
        <v>0</v>
      </c>
      <c r="AT59" s="86">
        <f t="shared" si="51"/>
        <v>0.05271104700093209</v>
      </c>
      <c r="AU59" s="86">
        <f t="shared" si="52"/>
        <v>0.0002006129286429385</v>
      </c>
      <c r="AV59" s="86">
        <f t="shared" si="53"/>
        <v>0</v>
      </c>
      <c r="AW59" s="86">
        <f t="shared" si="54"/>
        <v>0.009855110119584353</v>
      </c>
      <c r="AX59" s="86">
        <f t="shared" si="55"/>
        <v>0.003209806858287016</v>
      </c>
      <c r="AY59" s="86">
        <f t="shared" si="56"/>
        <v>0.03698800871854179</v>
      </c>
      <c r="AZ59" s="86">
        <f t="shared" si="57"/>
        <v>0</v>
      </c>
      <c r="BA59" s="86">
        <f t="shared" si="58"/>
        <v>0.00035107262512514237</v>
      </c>
      <c r="BB59" s="86">
        <f t="shared" si="59"/>
        <v>0</v>
      </c>
      <c r="BC59" s="86">
        <f t="shared" si="60"/>
        <v>0</v>
      </c>
      <c r="BD59" s="86">
        <f t="shared" si="61"/>
        <v>0.011610473245210065</v>
      </c>
      <c r="BE59" s="86">
        <f t="shared" si="62"/>
        <v>0.3773529187773673</v>
      </c>
      <c r="BF59" s="86">
        <f t="shared" si="63"/>
        <v>0.06324322575468637</v>
      </c>
      <c r="BG59" s="86">
        <f t="shared" si="64"/>
        <v>0.387233105513032</v>
      </c>
      <c r="BH59" s="86">
        <f t="shared" si="65"/>
        <v>0.387233105513032</v>
      </c>
      <c r="BI59" s="86">
        <f t="shared" si="66"/>
        <v>0.05331288578686091</v>
      </c>
      <c r="BJ59" s="86">
        <f t="shared" si="67"/>
        <v>0.053363039019021646</v>
      </c>
      <c r="BL59" s="86">
        <f t="shared" si="31"/>
        <v>0.01419075673341554</v>
      </c>
      <c r="BM59" s="86">
        <f t="shared" si="32"/>
        <v>0</v>
      </c>
      <c r="BN59" s="86">
        <f t="shared" si="33"/>
        <v>1.5376980980481234E-05</v>
      </c>
      <c r="BO59" s="86">
        <f t="shared" si="34"/>
        <v>2.1967115686401766E-06</v>
      </c>
      <c r="BP59" s="86">
        <f t="shared" si="35"/>
        <v>0</v>
      </c>
      <c r="BQ59" s="86">
        <f t="shared" si="36"/>
        <v>0.00043165382323779466</v>
      </c>
      <c r="BR59" s="86">
        <f t="shared" si="37"/>
        <v>0</v>
      </c>
      <c r="BS59" s="86">
        <f t="shared" si="38"/>
        <v>0</v>
      </c>
      <c r="BT59" s="86">
        <f t="shared" si="39"/>
        <v>0</v>
      </c>
      <c r="BU59" s="268">
        <f t="shared" si="40"/>
        <v>0.014639984249202457</v>
      </c>
      <c r="BW59" s="86">
        <f t="shared" si="22"/>
        <v>0.01419075673341554</v>
      </c>
      <c r="BX59" s="86">
        <f t="shared" si="23"/>
        <v>0</v>
      </c>
      <c r="BY59" s="86">
        <f t="shared" si="24"/>
        <v>4.100528261461663E-05</v>
      </c>
      <c r="BZ59" s="86">
        <f t="shared" si="25"/>
        <v>2.1967115686401766E-06</v>
      </c>
      <c r="CA59" s="86">
        <f t="shared" si="26"/>
        <v>0</v>
      </c>
      <c r="CB59" s="86">
        <f t="shared" si="27"/>
        <v>0.00043165382323779466</v>
      </c>
      <c r="CC59" s="86">
        <f t="shared" si="28"/>
        <v>0</v>
      </c>
      <c r="CD59" s="86">
        <f t="shared" si="29"/>
        <v>0</v>
      </c>
      <c r="CE59" s="86">
        <f t="shared" si="30"/>
        <v>0</v>
      </c>
      <c r="CF59" s="86">
        <f t="shared" si="41"/>
        <v>0.014665612550836591</v>
      </c>
      <c r="CH59" s="264">
        <f t="shared" si="42"/>
        <v>0.2826801670245134</v>
      </c>
      <c r="CI59" s="264">
        <f t="shared" si="43"/>
        <v>0.014639984249202457</v>
      </c>
      <c r="CJ59" s="264">
        <f t="shared" si="44"/>
        <v>0.014665612550836591</v>
      </c>
      <c r="CK59" s="293">
        <f t="shared" si="45"/>
        <v>0.06511531972571447</v>
      </c>
    </row>
    <row r="60" spans="1:89" ht="15">
      <c r="A60" s="240">
        <v>13035</v>
      </c>
      <c r="B60" s="253">
        <v>1</v>
      </c>
      <c r="C60" s="240">
        <v>1</v>
      </c>
      <c r="D60" s="240" t="s">
        <v>297</v>
      </c>
      <c r="E60" s="240">
        <v>98</v>
      </c>
      <c r="F60" s="240">
        <v>0.002423</v>
      </c>
      <c r="G60" s="255">
        <v>0.0008486123011554469</v>
      </c>
      <c r="H60" s="241">
        <v>0</v>
      </c>
      <c r="I60" s="241">
        <v>0</v>
      </c>
      <c r="J60" s="241">
        <v>0</v>
      </c>
      <c r="K60" s="241">
        <v>0.0007268999999999999</v>
      </c>
      <c r="L60" s="241">
        <v>0</v>
      </c>
      <c r="M60" s="241">
        <v>0</v>
      </c>
      <c r="N60" s="241">
        <v>0.0174456</v>
      </c>
      <c r="O60" s="241">
        <v>0</v>
      </c>
      <c r="P60" s="241">
        <v>0.09158939999999999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0.00024229999999999998</v>
      </c>
      <c r="X60" s="241">
        <v>0</v>
      </c>
      <c r="Y60" s="241">
        <v>0</v>
      </c>
      <c r="Z60" s="241">
        <v>0.0055728999999999996</v>
      </c>
      <c r="AA60" s="241">
        <v>0.0184148</v>
      </c>
      <c r="AB60" s="241">
        <v>0.0184148</v>
      </c>
      <c r="AC60" s="241">
        <v>-0.07293229999999999</v>
      </c>
      <c r="AD60" s="241">
        <v>0.0184148</v>
      </c>
      <c r="AE60" s="241">
        <v>0.018172499999999998</v>
      </c>
      <c r="AF60" s="241">
        <v>0.0184148</v>
      </c>
      <c r="AI60" s="240">
        <v>13035</v>
      </c>
      <c r="AJ60" s="240">
        <v>1</v>
      </c>
      <c r="AK60" s="240">
        <v>1</v>
      </c>
      <c r="AL60" s="240" t="s">
        <v>297</v>
      </c>
      <c r="AM60" s="240">
        <v>98</v>
      </c>
      <c r="AN60" s="164">
        <v>0.0008486123011554469</v>
      </c>
      <c r="AO60" s="86">
        <f t="shared" si="46"/>
        <v>0</v>
      </c>
      <c r="AP60" s="86">
        <f t="shared" si="47"/>
        <v>0</v>
      </c>
      <c r="AQ60" s="86">
        <f t="shared" si="48"/>
        <v>0.00025458369034663404</v>
      </c>
      <c r="AR60" s="86">
        <f t="shared" si="49"/>
        <v>0</v>
      </c>
      <c r="AS60" s="86">
        <f t="shared" si="50"/>
        <v>0</v>
      </c>
      <c r="AT60" s="86">
        <f t="shared" si="51"/>
        <v>0.006110008568319218</v>
      </c>
      <c r="AU60" s="86">
        <f t="shared" si="52"/>
        <v>0</v>
      </c>
      <c r="AV60" s="86">
        <f t="shared" si="53"/>
        <v>0.03207754498367589</v>
      </c>
      <c r="AW60" s="86">
        <f t="shared" si="54"/>
        <v>0</v>
      </c>
      <c r="AX60" s="86">
        <f t="shared" si="55"/>
        <v>0</v>
      </c>
      <c r="AY60" s="86">
        <f t="shared" si="56"/>
        <v>0</v>
      </c>
      <c r="AZ60" s="86">
        <f t="shared" si="57"/>
        <v>0</v>
      </c>
      <c r="BA60" s="86">
        <f t="shared" si="58"/>
        <v>8.486123011554469E-05</v>
      </c>
      <c r="BB60" s="86">
        <f t="shared" si="59"/>
        <v>0</v>
      </c>
      <c r="BC60" s="86">
        <f t="shared" si="60"/>
        <v>0</v>
      </c>
      <c r="BD60" s="86">
        <f t="shared" si="61"/>
        <v>0.0019518082926575277</v>
      </c>
      <c r="BE60" s="86">
        <f t="shared" si="62"/>
        <v>0.006449453488781396</v>
      </c>
      <c r="BF60" s="86">
        <f t="shared" si="63"/>
        <v>0.006449453488781396</v>
      </c>
      <c r="BG60" s="86">
        <f t="shared" si="64"/>
        <v>-0.025543230264778952</v>
      </c>
      <c r="BH60" s="86">
        <f t="shared" si="65"/>
        <v>0.006449453488781396</v>
      </c>
      <c r="BI60" s="86">
        <f t="shared" si="66"/>
        <v>0.006364592258665851</v>
      </c>
      <c r="BJ60" s="86">
        <f t="shared" si="67"/>
        <v>0.006449453488781396</v>
      </c>
      <c r="BL60" s="86">
        <f t="shared" si="31"/>
        <v>0</v>
      </c>
      <c r="BM60" s="86">
        <f t="shared" si="32"/>
        <v>0</v>
      </c>
      <c r="BN60" s="86">
        <f t="shared" si="33"/>
        <v>1.115076563718257E-05</v>
      </c>
      <c r="BO60" s="86">
        <f t="shared" si="34"/>
        <v>0</v>
      </c>
      <c r="BP60" s="86">
        <f t="shared" si="35"/>
        <v>0</v>
      </c>
      <c r="BQ60" s="86">
        <f t="shared" si="36"/>
        <v>0</v>
      </c>
      <c r="BR60" s="86">
        <f t="shared" si="37"/>
        <v>0</v>
      </c>
      <c r="BS60" s="86">
        <f t="shared" si="38"/>
        <v>0</v>
      </c>
      <c r="BT60" s="86">
        <f t="shared" si="39"/>
        <v>0</v>
      </c>
      <c r="BU60" s="268">
        <f t="shared" si="40"/>
        <v>1.115076563718257E-05</v>
      </c>
      <c r="BW60" s="86">
        <f t="shared" si="22"/>
        <v>0</v>
      </c>
      <c r="BX60" s="86">
        <f t="shared" si="23"/>
        <v>0</v>
      </c>
      <c r="BY60" s="86">
        <f t="shared" si="24"/>
        <v>2.9735375032486856E-05</v>
      </c>
      <c r="BZ60" s="86">
        <f t="shared" si="25"/>
        <v>0</v>
      </c>
      <c r="CA60" s="86">
        <f t="shared" si="26"/>
        <v>0</v>
      </c>
      <c r="CB60" s="86">
        <f t="shared" si="27"/>
        <v>0</v>
      </c>
      <c r="CC60" s="86">
        <f t="shared" si="28"/>
        <v>0</v>
      </c>
      <c r="CD60" s="86">
        <f t="shared" si="29"/>
        <v>0</v>
      </c>
      <c r="CE60" s="86">
        <f t="shared" si="30"/>
        <v>0</v>
      </c>
      <c r="CF60" s="86">
        <f t="shared" si="41"/>
        <v>2.9735375032486856E-05</v>
      </c>
      <c r="CH60" s="264">
        <f t="shared" si="42"/>
        <v>-0.018646558093288634</v>
      </c>
      <c r="CI60" s="264">
        <f t="shared" si="43"/>
        <v>1.115076563718257E-05</v>
      </c>
      <c r="CJ60" s="264">
        <f t="shared" si="44"/>
        <v>2.9735375032486856E-05</v>
      </c>
      <c r="CK60" s="293">
        <f t="shared" si="45"/>
        <v>0.00013202506514424164</v>
      </c>
    </row>
    <row r="61" spans="1:95" ht="15">
      <c r="A61" s="240">
        <v>13081</v>
      </c>
      <c r="B61" s="253">
        <v>1</v>
      </c>
      <c r="C61" s="240">
        <v>1</v>
      </c>
      <c r="D61" s="240" t="s">
        <v>297</v>
      </c>
      <c r="E61" s="240">
        <v>98</v>
      </c>
      <c r="F61" s="240">
        <v>0.000716</v>
      </c>
      <c r="G61" s="255">
        <v>0.00025076616080367314</v>
      </c>
      <c r="H61" s="241">
        <v>0.0015036</v>
      </c>
      <c r="I61" s="241">
        <v>0</v>
      </c>
      <c r="J61" s="241">
        <v>0</v>
      </c>
      <c r="K61" s="241">
        <v>0</v>
      </c>
      <c r="L61" s="241">
        <v>0</v>
      </c>
      <c r="M61" s="241">
        <v>0</v>
      </c>
      <c r="N61" s="241">
        <v>0.008735199999999999</v>
      </c>
      <c r="O61" s="241">
        <v>7.159999999999999E-05</v>
      </c>
      <c r="P61" s="241">
        <v>0</v>
      </c>
      <c r="Q61" s="241">
        <v>0</v>
      </c>
      <c r="R61" s="241">
        <v>0</v>
      </c>
      <c r="S61" s="241">
        <v>0</v>
      </c>
      <c r="T61" s="241">
        <v>0.0015036</v>
      </c>
      <c r="U61" s="241">
        <v>0</v>
      </c>
      <c r="V61" s="241">
        <v>0</v>
      </c>
      <c r="W61" s="241">
        <v>0</v>
      </c>
      <c r="X61" s="241">
        <v>0</v>
      </c>
      <c r="Y61" s="241">
        <v>0</v>
      </c>
      <c r="Z61" s="241">
        <v>0.0020047999999999997</v>
      </c>
      <c r="AA61" s="241">
        <v>0.010453599999999999</v>
      </c>
      <c r="AB61" s="241">
        <v>0.00895</v>
      </c>
      <c r="AC61" s="241">
        <v>0.010453599999999999</v>
      </c>
      <c r="AD61" s="241">
        <v>0.010453599999999999</v>
      </c>
      <c r="AE61" s="241">
        <v>0.0088068</v>
      </c>
      <c r="AF61" s="241">
        <v>0.00895</v>
      </c>
      <c r="AI61" s="240">
        <v>13081</v>
      </c>
      <c r="AJ61" s="240">
        <v>1</v>
      </c>
      <c r="AK61" s="240">
        <v>1</v>
      </c>
      <c r="AL61" s="240" t="s">
        <v>297</v>
      </c>
      <c r="AM61" s="240">
        <v>98</v>
      </c>
      <c r="AN61" s="164">
        <v>0.00025076616080367314</v>
      </c>
      <c r="AO61" s="86">
        <f t="shared" si="46"/>
        <v>0.0005266089376877136</v>
      </c>
      <c r="AP61" s="86">
        <f t="shared" si="47"/>
        <v>0</v>
      </c>
      <c r="AQ61" s="86">
        <f t="shared" si="48"/>
        <v>0</v>
      </c>
      <c r="AR61" s="86">
        <f t="shared" si="49"/>
        <v>0</v>
      </c>
      <c r="AS61" s="86">
        <f t="shared" si="50"/>
        <v>0</v>
      </c>
      <c r="AT61" s="86">
        <f t="shared" si="51"/>
        <v>0.003059347161804812</v>
      </c>
      <c r="AU61" s="86">
        <f t="shared" si="52"/>
        <v>2.5076616080367313E-05</v>
      </c>
      <c r="AV61" s="86">
        <f t="shared" si="53"/>
        <v>0</v>
      </c>
      <c r="AW61" s="86">
        <f t="shared" si="54"/>
        <v>0</v>
      </c>
      <c r="AX61" s="86">
        <f t="shared" si="55"/>
        <v>0.0005266089376877136</v>
      </c>
      <c r="AY61" s="86">
        <f t="shared" si="56"/>
        <v>0</v>
      </c>
      <c r="AZ61" s="86">
        <f t="shared" si="57"/>
        <v>0</v>
      </c>
      <c r="BA61" s="86">
        <f t="shared" si="58"/>
        <v>0</v>
      </c>
      <c r="BB61" s="86">
        <f t="shared" si="59"/>
        <v>0</v>
      </c>
      <c r="BC61" s="86">
        <f t="shared" si="60"/>
        <v>0</v>
      </c>
      <c r="BD61" s="86">
        <f t="shared" si="61"/>
        <v>0.0007021452502502847</v>
      </c>
      <c r="BE61" s="86">
        <f t="shared" si="62"/>
        <v>0.003661185947733628</v>
      </c>
      <c r="BF61" s="86">
        <f t="shared" si="63"/>
        <v>0.0031345770100459146</v>
      </c>
      <c r="BG61" s="86">
        <f t="shared" si="64"/>
        <v>0.003661185947733628</v>
      </c>
      <c r="BH61" s="86">
        <f t="shared" si="65"/>
        <v>0.003661185947733628</v>
      </c>
      <c r="BI61" s="86">
        <f t="shared" si="66"/>
        <v>0.00308442377788518</v>
      </c>
      <c r="BJ61" s="86">
        <f t="shared" si="67"/>
        <v>0.0031345770100459146</v>
      </c>
      <c r="BL61" s="86">
        <f t="shared" si="31"/>
        <v>2.3065471470721856E-05</v>
      </c>
      <c r="BM61" s="86">
        <f t="shared" si="32"/>
        <v>0</v>
      </c>
      <c r="BN61" s="86">
        <f t="shared" si="33"/>
        <v>0</v>
      </c>
      <c r="BO61" s="86">
        <f t="shared" si="34"/>
        <v>0</v>
      </c>
      <c r="BP61" s="86">
        <f t="shared" si="35"/>
        <v>0</v>
      </c>
      <c r="BQ61" s="86">
        <f t="shared" si="36"/>
        <v>0</v>
      </c>
      <c r="BR61" s="86">
        <f t="shared" si="37"/>
        <v>0</v>
      </c>
      <c r="BS61" s="86">
        <f t="shared" si="38"/>
        <v>0</v>
      </c>
      <c r="BT61" s="86">
        <f t="shared" si="39"/>
        <v>0</v>
      </c>
      <c r="BU61" s="268">
        <f t="shared" si="40"/>
        <v>2.3065471470721856E-05</v>
      </c>
      <c r="BW61" s="86">
        <f t="shared" si="22"/>
        <v>2.3065471470721856E-05</v>
      </c>
      <c r="BX61" s="86">
        <f t="shared" si="23"/>
        <v>0</v>
      </c>
      <c r="BY61" s="86">
        <f t="shared" si="24"/>
        <v>0</v>
      </c>
      <c r="BZ61" s="86">
        <f t="shared" si="25"/>
        <v>0</v>
      </c>
      <c r="CA61" s="86">
        <f t="shared" si="26"/>
        <v>0</v>
      </c>
      <c r="CB61" s="86">
        <f t="shared" si="27"/>
        <v>0</v>
      </c>
      <c r="CC61" s="86">
        <f t="shared" si="28"/>
        <v>0</v>
      </c>
      <c r="CD61" s="86">
        <f t="shared" si="29"/>
        <v>0</v>
      </c>
      <c r="CE61" s="86">
        <f t="shared" si="30"/>
        <v>0</v>
      </c>
      <c r="CF61" s="86">
        <f t="shared" si="41"/>
        <v>2.3065471470721856E-05</v>
      </c>
      <c r="CH61" s="264">
        <f t="shared" si="42"/>
        <v>0.0026726657418455484</v>
      </c>
      <c r="CI61" s="264">
        <f t="shared" si="43"/>
        <v>2.3065471470721856E-05</v>
      </c>
      <c r="CJ61" s="264">
        <f t="shared" si="44"/>
        <v>2.3065471470721856E-05</v>
      </c>
      <c r="CK61" s="293">
        <f t="shared" si="45"/>
        <v>0.00010241069333000505</v>
      </c>
      <c r="CL61" s="86" t="s">
        <v>63</v>
      </c>
      <c r="CM61" s="294">
        <f>SUM(CH59:CH61)/SUM($G59:$G61)</f>
        <v>197.5390415045395</v>
      </c>
      <c r="CN61" s="294">
        <f>SUM(CI59:CI61)/SUM($G59:$G61)</f>
        <v>10.868613805447469</v>
      </c>
      <c r="CO61" s="294">
        <f>SUM(CJ59:CJ61)/SUM($G59:$G61)</f>
        <v>10.90136060181582</v>
      </c>
      <c r="CP61" s="302">
        <f>4.44*CO61</f>
        <v>48.40204107206225</v>
      </c>
      <c r="CQ61" s="303">
        <f>SUM($G59:$G61)</f>
        <v>0.0013501446227627933</v>
      </c>
    </row>
    <row r="62" spans="1:95" ht="15">
      <c r="A62" s="240">
        <v>13124</v>
      </c>
      <c r="B62" s="253">
        <v>1</v>
      </c>
      <c r="C62" s="240">
        <v>0</v>
      </c>
      <c r="D62" s="240" t="s">
        <v>457</v>
      </c>
      <c r="E62" s="240">
        <v>99</v>
      </c>
      <c r="F62" s="240">
        <v>0.001407</v>
      </c>
      <c r="G62" s="255">
        <v>0.00746483839022036</v>
      </c>
      <c r="H62" s="241">
        <v>0</v>
      </c>
      <c r="I62" s="241">
        <v>0</v>
      </c>
      <c r="J62" s="241">
        <v>0</v>
      </c>
      <c r="K62" s="241">
        <v>0.001407</v>
      </c>
      <c r="L62" s="241">
        <v>0</v>
      </c>
      <c r="M62" s="241">
        <v>0</v>
      </c>
      <c r="N62" s="241">
        <v>0.0081606</v>
      </c>
      <c r="O62" s="241">
        <v>0</v>
      </c>
      <c r="P62" s="241">
        <v>0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0.001407</v>
      </c>
      <c r="X62" s="241">
        <v>0</v>
      </c>
      <c r="Y62" s="241">
        <v>0</v>
      </c>
      <c r="Z62" s="241">
        <v>0.0007035</v>
      </c>
      <c r="AA62" s="241">
        <v>0.009708300000000001</v>
      </c>
      <c r="AB62" s="241">
        <v>0.009708300000000001</v>
      </c>
      <c r="AC62" s="241">
        <v>0.009708300000000001</v>
      </c>
      <c r="AD62" s="241">
        <v>0.009708300000000001</v>
      </c>
      <c r="AE62" s="241">
        <v>0.0095676</v>
      </c>
      <c r="AF62" s="241">
        <v>0.009708300000000001</v>
      </c>
      <c r="AI62" s="240">
        <v>13124</v>
      </c>
      <c r="AJ62" s="240">
        <v>1</v>
      </c>
      <c r="AK62" s="240">
        <v>0</v>
      </c>
      <c r="AL62" s="240" t="s">
        <v>457</v>
      </c>
      <c r="AM62" s="240">
        <v>99</v>
      </c>
      <c r="AN62" s="164">
        <v>0.00746483839022036</v>
      </c>
      <c r="AO62" s="86">
        <f t="shared" si="46"/>
        <v>0</v>
      </c>
      <c r="AP62" s="86">
        <f t="shared" si="47"/>
        <v>0</v>
      </c>
      <c r="AQ62" s="86">
        <f t="shared" si="48"/>
        <v>0.00746483839022036</v>
      </c>
      <c r="AR62" s="86">
        <f t="shared" si="49"/>
        <v>0</v>
      </c>
      <c r="AS62" s="86">
        <f t="shared" si="50"/>
        <v>0</v>
      </c>
      <c r="AT62" s="86">
        <f t="shared" si="51"/>
        <v>0.04329606266327809</v>
      </c>
      <c r="AU62" s="86">
        <f t="shared" si="52"/>
        <v>0</v>
      </c>
      <c r="AV62" s="86">
        <f t="shared" si="53"/>
        <v>0</v>
      </c>
      <c r="AW62" s="86">
        <f t="shared" si="54"/>
        <v>0</v>
      </c>
      <c r="AX62" s="86">
        <f t="shared" si="55"/>
        <v>0</v>
      </c>
      <c r="AY62" s="86">
        <f t="shared" si="56"/>
        <v>0</v>
      </c>
      <c r="AZ62" s="86">
        <f t="shared" si="57"/>
        <v>0</v>
      </c>
      <c r="BA62" s="86">
        <f t="shared" si="58"/>
        <v>0.00746483839022036</v>
      </c>
      <c r="BB62" s="86">
        <f t="shared" si="59"/>
        <v>0</v>
      </c>
      <c r="BC62" s="86">
        <f t="shared" si="60"/>
        <v>0</v>
      </c>
      <c r="BD62" s="86">
        <f t="shared" si="61"/>
        <v>0.00373241919511018</v>
      </c>
      <c r="BE62" s="86">
        <f t="shared" si="62"/>
        <v>0.051507384892520484</v>
      </c>
      <c r="BF62" s="86">
        <f t="shared" si="63"/>
        <v>0.051507384892520484</v>
      </c>
      <c r="BG62" s="86">
        <f t="shared" si="64"/>
        <v>0.051507384892520484</v>
      </c>
      <c r="BH62" s="86">
        <f t="shared" si="65"/>
        <v>0.051507384892520484</v>
      </c>
      <c r="BI62" s="86">
        <f t="shared" si="66"/>
        <v>0.05076090105349845</v>
      </c>
      <c r="BJ62" s="86">
        <f t="shared" si="67"/>
        <v>0.051507384892520484</v>
      </c>
      <c r="BL62" s="86">
        <f t="shared" si="31"/>
        <v>0</v>
      </c>
      <c r="BM62" s="86">
        <f t="shared" si="32"/>
        <v>0</v>
      </c>
      <c r="BN62" s="86">
        <f t="shared" si="33"/>
        <v>0.00032695992149165174</v>
      </c>
      <c r="BO62" s="86">
        <f t="shared" si="34"/>
        <v>0</v>
      </c>
      <c r="BP62" s="86">
        <f t="shared" si="35"/>
        <v>0</v>
      </c>
      <c r="BQ62" s="86">
        <f t="shared" si="36"/>
        <v>0</v>
      </c>
      <c r="BR62" s="86">
        <f t="shared" si="37"/>
        <v>0</v>
      </c>
      <c r="BS62" s="86">
        <f t="shared" si="38"/>
        <v>0</v>
      </c>
      <c r="BT62" s="86">
        <f t="shared" si="39"/>
        <v>0</v>
      </c>
      <c r="BU62" s="268">
        <f t="shared" si="40"/>
        <v>0.00032695992149165174</v>
      </c>
      <c r="BW62" s="86">
        <f t="shared" si="22"/>
        <v>0</v>
      </c>
      <c r="BX62" s="86">
        <f t="shared" si="23"/>
        <v>0</v>
      </c>
      <c r="BY62" s="86">
        <f t="shared" si="24"/>
        <v>0.000871893123977738</v>
      </c>
      <c r="BZ62" s="86">
        <f t="shared" si="25"/>
        <v>0</v>
      </c>
      <c r="CA62" s="86">
        <f t="shared" si="26"/>
        <v>0</v>
      </c>
      <c r="CB62" s="86">
        <f t="shared" si="27"/>
        <v>0</v>
      </c>
      <c r="CC62" s="86">
        <f t="shared" si="28"/>
        <v>0</v>
      </c>
      <c r="CD62" s="86">
        <f t="shared" si="29"/>
        <v>0</v>
      </c>
      <c r="CE62" s="86">
        <f t="shared" si="30"/>
        <v>0</v>
      </c>
      <c r="CF62" s="86">
        <f t="shared" si="41"/>
        <v>0.000871893123977738</v>
      </c>
      <c r="CH62" s="264">
        <f t="shared" si="42"/>
        <v>0.03760039097153995</v>
      </c>
      <c r="CI62" s="264">
        <f t="shared" si="43"/>
        <v>0.00032695992149165174</v>
      </c>
      <c r="CJ62" s="264">
        <f t="shared" si="44"/>
        <v>0.000871893123977738</v>
      </c>
      <c r="CK62" s="293">
        <f t="shared" si="45"/>
        <v>0.003871205470461157</v>
      </c>
      <c r="CL62" s="86" t="s">
        <v>62</v>
      </c>
      <c r="CM62" s="294">
        <f>CH62/$G62</f>
        <v>5.037</v>
      </c>
      <c r="CN62" s="304">
        <f>CI62/$G62</f>
        <v>0.0438</v>
      </c>
      <c r="CO62" s="294">
        <f>CJ62/$G62</f>
        <v>0.1168</v>
      </c>
      <c r="CP62" s="302">
        <f>4.44*CO62</f>
        <v>0.518592</v>
      </c>
      <c r="CQ62" s="303">
        <f>$G62</f>
        <v>0.00746483839022036</v>
      </c>
    </row>
    <row r="63" spans="1:89" ht="15">
      <c r="A63" s="240">
        <v>99991</v>
      </c>
      <c r="B63" s="253">
        <v>1</v>
      </c>
      <c r="C63" s="240">
        <v>0</v>
      </c>
      <c r="D63" s="240" t="s">
        <v>138</v>
      </c>
      <c r="E63" s="240">
        <v>99.5</v>
      </c>
      <c r="F63" s="240">
        <v>0</v>
      </c>
      <c r="G63" s="255">
        <v>0.006900373512712106</v>
      </c>
      <c r="H63" s="240">
        <v>0</v>
      </c>
      <c r="I63" s="240">
        <v>0</v>
      </c>
      <c r="J63" s="240">
        <v>0</v>
      </c>
      <c r="K63" s="240">
        <v>0</v>
      </c>
      <c r="L63" s="240">
        <v>0</v>
      </c>
      <c r="M63" s="240">
        <v>0</v>
      </c>
      <c r="N63" s="240">
        <v>0</v>
      </c>
      <c r="O63" s="240">
        <v>0</v>
      </c>
      <c r="P63" s="240">
        <v>0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0">
        <v>0</v>
      </c>
      <c r="AE63" s="240">
        <v>0</v>
      </c>
      <c r="AF63" s="240">
        <v>0</v>
      </c>
      <c r="AI63" s="240"/>
      <c r="AJ63" s="240"/>
      <c r="AK63" s="240"/>
      <c r="AL63" s="240"/>
      <c r="AM63" s="240"/>
      <c r="BL63" s="86">
        <f t="shared" si="31"/>
        <v>0</v>
      </c>
      <c r="BM63" s="86">
        <f t="shared" si="32"/>
        <v>0</v>
      </c>
      <c r="BN63" s="86">
        <f t="shared" si="33"/>
        <v>0</v>
      </c>
      <c r="BO63" s="86">
        <f t="shared" si="34"/>
        <v>0</v>
      </c>
      <c r="BP63" s="86">
        <f t="shared" si="35"/>
        <v>0</v>
      </c>
      <c r="BQ63" s="86">
        <f t="shared" si="36"/>
        <v>0</v>
      </c>
      <c r="BR63" s="86">
        <f t="shared" si="37"/>
        <v>0</v>
      </c>
      <c r="BS63" s="86">
        <f t="shared" si="38"/>
        <v>0</v>
      </c>
      <c r="BT63" s="86">
        <f t="shared" si="39"/>
        <v>0</v>
      </c>
      <c r="BU63" s="268">
        <f t="shared" si="40"/>
        <v>0</v>
      </c>
      <c r="BW63" s="86">
        <f t="shared" si="22"/>
        <v>0</v>
      </c>
      <c r="BX63" s="86">
        <f t="shared" si="23"/>
        <v>0</v>
      </c>
      <c r="BY63" s="86">
        <f t="shared" si="24"/>
        <v>0</v>
      </c>
      <c r="BZ63" s="86">
        <f t="shared" si="25"/>
        <v>0</v>
      </c>
      <c r="CA63" s="86">
        <f t="shared" si="26"/>
        <v>0</v>
      </c>
      <c r="CB63" s="86">
        <f t="shared" si="27"/>
        <v>0</v>
      </c>
      <c r="CC63" s="86">
        <f t="shared" si="28"/>
        <v>0</v>
      </c>
      <c r="CD63" s="86">
        <f t="shared" si="29"/>
        <v>0</v>
      </c>
      <c r="CE63" s="86">
        <f t="shared" si="30"/>
        <v>0</v>
      </c>
      <c r="CF63" s="86">
        <f t="shared" si="41"/>
        <v>0</v>
      </c>
      <c r="CH63" s="264">
        <f t="shared" si="42"/>
        <v>0</v>
      </c>
      <c r="CI63" s="264">
        <f t="shared" si="43"/>
        <v>0</v>
      </c>
      <c r="CJ63" s="264">
        <f t="shared" si="44"/>
        <v>0</v>
      </c>
      <c r="CK63" s="293">
        <f t="shared" si="45"/>
        <v>0</v>
      </c>
    </row>
    <row r="64" spans="1:89" ht="15">
      <c r="A64" s="240"/>
      <c r="B64" s="240"/>
      <c r="C64" s="240"/>
      <c r="D64" s="240"/>
      <c r="E64" s="240"/>
      <c r="F64" s="240"/>
      <c r="G64" s="255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I64" s="240"/>
      <c r="AJ64" s="240"/>
      <c r="AK64" s="240"/>
      <c r="AL64" s="240"/>
      <c r="AM64" s="240"/>
      <c r="BL64" s="86">
        <f t="shared" si="31"/>
        <v>0</v>
      </c>
      <c r="BM64" s="86">
        <f t="shared" si="32"/>
        <v>0</v>
      </c>
      <c r="BN64" s="86">
        <f t="shared" si="33"/>
        <v>0</v>
      </c>
      <c r="BO64" s="86">
        <f t="shared" si="34"/>
        <v>0</v>
      </c>
      <c r="BP64" s="86">
        <f t="shared" si="35"/>
        <v>0</v>
      </c>
      <c r="BQ64" s="86">
        <f t="shared" si="36"/>
        <v>0</v>
      </c>
      <c r="BR64" s="86">
        <f t="shared" si="37"/>
        <v>0</v>
      </c>
      <c r="BS64" s="86">
        <f t="shared" si="38"/>
        <v>0</v>
      </c>
      <c r="BT64" s="86">
        <f t="shared" si="39"/>
        <v>0</v>
      </c>
      <c r="BU64" s="268">
        <f t="shared" si="40"/>
        <v>0</v>
      </c>
      <c r="BW64" s="86">
        <f t="shared" si="22"/>
        <v>0</v>
      </c>
      <c r="BX64" s="86">
        <f t="shared" si="23"/>
        <v>0</v>
      </c>
      <c r="BY64" s="86">
        <f t="shared" si="24"/>
        <v>0</v>
      </c>
      <c r="BZ64" s="86">
        <f t="shared" si="25"/>
        <v>0</v>
      </c>
      <c r="CA64" s="86">
        <f t="shared" si="26"/>
        <v>0</v>
      </c>
      <c r="CB64" s="86">
        <f t="shared" si="27"/>
        <v>0</v>
      </c>
      <c r="CC64" s="86">
        <f t="shared" si="28"/>
        <v>0</v>
      </c>
      <c r="CD64" s="86">
        <f t="shared" si="29"/>
        <v>0</v>
      </c>
      <c r="CE64" s="86">
        <f t="shared" si="30"/>
        <v>0</v>
      </c>
      <c r="CF64" s="86">
        <f t="shared" si="41"/>
        <v>0</v>
      </c>
      <c r="CH64" s="264">
        <f t="shared" si="42"/>
        <v>0</v>
      </c>
      <c r="CI64" s="264">
        <f t="shared" si="43"/>
        <v>0</v>
      </c>
      <c r="CJ64" s="264">
        <f t="shared" si="44"/>
        <v>0</v>
      </c>
      <c r="CK64" s="293">
        <f t="shared" si="45"/>
        <v>0</v>
      </c>
    </row>
    <row r="65" spans="1:89" ht="15.75" thickBot="1">
      <c r="A65" s="240">
        <v>31012</v>
      </c>
      <c r="B65" s="261">
        <v>9</v>
      </c>
      <c r="C65" s="240">
        <v>0</v>
      </c>
      <c r="D65" s="240" t="s">
        <v>554</v>
      </c>
      <c r="E65" s="240">
        <v>10</v>
      </c>
      <c r="F65" s="243">
        <v>0.003758</v>
      </c>
      <c r="G65" s="258">
        <v>0.0014316931296502898</v>
      </c>
      <c r="H65" s="241">
        <v>0.020669</v>
      </c>
      <c r="I65" s="241">
        <v>1.1420561999999999</v>
      </c>
      <c r="J65" s="241">
        <v>0.003758</v>
      </c>
      <c r="K65" s="241">
        <v>0.7470904</v>
      </c>
      <c r="L65" s="241">
        <v>0.41338</v>
      </c>
      <c r="M65" s="241">
        <v>0</v>
      </c>
      <c r="N65" s="241">
        <v>0.26268420000000003</v>
      </c>
      <c r="O65" s="241">
        <v>0.031943</v>
      </c>
      <c r="P65" s="241">
        <v>0</v>
      </c>
      <c r="Q65" s="241">
        <v>3.6463874</v>
      </c>
      <c r="R65" s="241">
        <v>0.003758</v>
      </c>
      <c r="S65" s="241">
        <v>0.003758</v>
      </c>
      <c r="T65" s="241">
        <v>0.0199174</v>
      </c>
      <c r="U65" s="241">
        <v>0</v>
      </c>
      <c r="V65" s="241">
        <v>0.6437454</v>
      </c>
      <c r="W65" s="241">
        <v>0.09244680000000001</v>
      </c>
      <c r="X65" s="241">
        <v>0</v>
      </c>
      <c r="Y65" s="241">
        <v>0.4062398</v>
      </c>
      <c r="Z65" s="241">
        <v>0.022548</v>
      </c>
      <c r="AA65" s="241">
        <v>2.6200776</v>
      </c>
      <c r="AB65" s="241">
        <v>6.245796</v>
      </c>
      <c r="AC65" s="241">
        <v>6.2668408</v>
      </c>
      <c r="AD65" s="241">
        <v>6.266465</v>
      </c>
      <c r="AE65" s="241">
        <v>2.5971538</v>
      </c>
      <c r="AF65" s="241">
        <v>2.5994086000000003</v>
      </c>
      <c r="AI65" s="240">
        <v>31012</v>
      </c>
      <c r="AJ65" s="240">
        <v>9</v>
      </c>
      <c r="AK65" s="240">
        <v>0</v>
      </c>
      <c r="AL65" s="240" t="s">
        <v>554</v>
      </c>
      <c r="AM65" s="240">
        <v>10</v>
      </c>
      <c r="AN65" s="259">
        <v>0.0014316931296502898</v>
      </c>
      <c r="AO65" s="86">
        <f aca="true" t="shared" si="68" ref="AO65:AO96">H65*$AN65/$F65</f>
        <v>0.007874312213076594</v>
      </c>
      <c r="AP65" s="86">
        <f aca="true" t="shared" si="69" ref="AP65:AP96">I65*$AN65/$F65</f>
        <v>0.43509154210072304</v>
      </c>
      <c r="AQ65" s="86">
        <f aca="true" t="shared" si="70" ref="AQ65:AQ96">K65*$AN65/$F65</f>
        <v>0.2846205941744776</v>
      </c>
      <c r="AR65" s="86">
        <f aca="true" t="shared" si="71" ref="AR65:AR96">L65*$AN65/$F65</f>
        <v>0.1574862442615319</v>
      </c>
      <c r="AS65" s="86">
        <f aca="true" t="shared" si="72" ref="AS65:AS96">M65*$AN65/$F65</f>
        <v>0</v>
      </c>
      <c r="AT65" s="86">
        <f aca="true" t="shared" si="73" ref="AT65:AT96">N65*$AN65/$F65</f>
        <v>0.10007534976255528</v>
      </c>
      <c r="AU65" s="86">
        <f aca="true" t="shared" si="74" ref="AU65:AU96">O65*$AN65/$F65</f>
        <v>0.012169391602027462</v>
      </c>
      <c r="AV65" s="86">
        <f aca="true" t="shared" si="75" ref="AV65:AV96">P65*$AN65/$F65</f>
        <v>0</v>
      </c>
      <c r="AW65" s="86">
        <f aca="true" t="shared" si="76" ref="AW65:AW96">Q65*$AN65/$F65</f>
        <v>1.389171843699676</v>
      </c>
      <c r="AX65" s="86">
        <f aca="true" t="shared" si="77" ref="AX65:AX96">T65*$AN65/$F65</f>
        <v>0.007587973587146535</v>
      </c>
      <c r="AY65" s="86">
        <f aca="true" t="shared" si="78" ref="AY65:AY96">U65*$AN65/$F65</f>
        <v>0</v>
      </c>
      <c r="AZ65" s="86">
        <f aca="true" t="shared" si="79" ref="AZ65:AZ96">V65*$AN65/$F65</f>
        <v>0.24524903310909466</v>
      </c>
      <c r="BA65" s="86">
        <f aca="true" t="shared" si="80" ref="BA65:BA96">W65*$AN65/$F65</f>
        <v>0.03521965098939713</v>
      </c>
      <c r="BB65" s="86">
        <f aca="true" t="shared" si="81" ref="BB65:BB96">X65*$AN65/$F65</f>
        <v>0</v>
      </c>
      <c r="BC65" s="86">
        <f aca="true" t="shared" si="82" ref="BC65:BC96">Y65*$AN65/$F65</f>
        <v>0.15476602731519631</v>
      </c>
      <c r="BD65" s="86">
        <f aca="true" t="shared" si="83" ref="BD65:BD96">Z65*$AN65/$F65</f>
        <v>0.008590158777901738</v>
      </c>
      <c r="BE65" s="86">
        <f aca="true" t="shared" si="84" ref="BE65:BE96">AA65*$AN65/$F65</f>
        <v>0.9981764499921821</v>
      </c>
      <c r="BF65" s="86">
        <f aca="true" t="shared" si="85" ref="BF65:BF96">AB65*$AN65/$F65</f>
        <v>2.3794739814787818</v>
      </c>
      <c r="BG65" s="179">
        <f aca="true" t="shared" si="86" ref="BG65:BG96">AC65*$AN65/$F65</f>
        <v>2.387491463004823</v>
      </c>
      <c r="BH65" s="179">
        <f aca="true" t="shared" si="87" ref="BH65:BH96">AD65*$AN65/$F65</f>
        <v>2.3873482936918586</v>
      </c>
      <c r="BI65" s="179">
        <f aca="true" t="shared" si="88" ref="BI65:BI96">AE65*$AN65/$F65</f>
        <v>0.9894431219013152</v>
      </c>
      <c r="BJ65" s="179">
        <f aca="true" t="shared" si="89" ref="BJ65:BJ96">AF65*$AN65/$F65</f>
        <v>0.9903021377791056</v>
      </c>
      <c r="BL65" s="86">
        <f t="shared" si="31"/>
        <v>0.0003448948749327548</v>
      </c>
      <c r="BM65" s="86">
        <f t="shared" si="32"/>
        <v>0.01905700954401167</v>
      </c>
      <c r="BN65" s="86">
        <f t="shared" si="33"/>
        <v>0.01246638202484212</v>
      </c>
      <c r="BO65" s="86">
        <f t="shared" si="34"/>
        <v>0.006897897498655097</v>
      </c>
      <c r="BP65" s="86">
        <f t="shared" si="35"/>
        <v>0</v>
      </c>
      <c r="BQ65" s="86">
        <f t="shared" si="36"/>
        <v>0.06084572675404581</v>
      </c>
      <c r="BR65" s="86">
        <f t="shared" si="37"/>
        <v>0.010741907650178345</v>
      </c>
      <c r="BS65" s="86">
        <f t="shared" si="38"/>
        <v>0</v>
      </c>
      <c r="BT65" s="86">
        <f t="shared" si="39"/>
        <v>0.006778751996405598</v>
      </c>
      <c r="BU65" s="268">
        <f t="shared" si="40"/>
        <v>0.1171325703430714</v>
      </c>
      <c r="BW65" s="86">
        <f t="shared" si="22"/>
        <v>0.0003448948749327548</v>
      </c>
      <c r="BX65" s="86">
        <f t="shared" si="23"/>
        <v>0.03493785083068805</v>
      </c>
      <c r="BY65" s="86">
        <f t="shared" si="24"/>
        <v>0.03324368539957898</v>
      </c>
      <c r="BZ65" s="86">
        <f t="shared" si="25"/>
        <v>0.006897897498655097</v>
      </c>
      <c r="CA65" s="86">
        <f t="shared" si="26"/>
        <v>0</v>
      </c>
      <c r="CB65" s="86">
        <f t="shared" si="27"/>
        <v>0.06084572675404581</v>
      </c>
      <c r="CC65" s="86">
        <f t="shared" si="28"/>
        <v>0.028645087067142267</v>
      </c>
      <c r="CD65" s="86">
        <f t="shared" si="29"/>
        <v>0</v>
      </c>
      <c r="CE65" s="86">
        <f t="shared" si="30"/>
        <v>0.006778751996405598</v>
      </c>
      <c r="CF65" s="86">
        <f t="shared" si="41"/>
        <v>0.17169389442144858</v>
      </c>
      <c r="CH65" s="264">
        <f t="shared" si="42"/>
        <v>1.7428687679935209</v>
      </c>
      <c r="CI65" s="264">
        <f t="shared" si="43"/>
        <v>0.1171325703430714</v>
      </c>
      <c r="CJ65" s="264">
        <f t="shared" si="44"/>
        <v>0.17169389442144858</v>
      </c>
      <c r="CK65" s="293">
        <f t="shared" si="45"/>
        <v>0.7623208912312318</v>
      </c>
    </row>
    <row r="66" spans="1:89" ht="15.75" thickBot="1">
      <c r="A66" s="240">
        <v>13075</v>
      </c>
      <c r="B66" s="261">
        <v>8</v>
      </c>
      <c r="C66" s="240">
        <v>0</v>
      </c>
      <c r="D66" s="240" t="s">
        <v>557</v>
      </c>
      <c r="E66" s="240">
        <v>11</v>
      </c>
      <c r="F66" s="240">
        <v>0.002423</v>
      </c>
      <c r="G66" s="254">
        <v>0.0009230953840188002</v>
      </c>
      <c r="H66" s="241">
        <v>0.0012115</v>
      </c>
      <c r="I66" s="241">
        <v>0</v>
      </c>
      <c r="J66" s="241">
        <v>0</v>
      </c>
      <c r="K66" s="241">
        <v>0.0058151999999999995</v>
      </c>
      <c r="L66" s="241">
        <v>0</v>
      </c>
      <c r="M66" s="241">
        <v>0</v>
      </c>
      <c r="N66" s="241">
        <v>0.03561809999999999</v>
      </c>
      <c r="O66" s="241">
        <v>0.00048459999999999996</v>
      </c>
      <c r="P66" s="241">
        <v>0.7424071999999999</v>
      </c>
      <c r="Q66" s="241">
        <v>0.9432739</v>
      </c>
      <c r="R66" s="241">
        <v>0.002423</v>
      </c>
      <c r="S66" s="241">
        <v>0</v>
      </c>
      <c r="T66" s="241">
        <v>0.0012115</v>
      </c>
      <c r="U66" s="241">
        <v>0</v>
      </c>
      <c r="V66" s="241">
        <v>0</v>
      </c>
      <c r="W66" s="241">
        <v>0.0058151999999999995</v>
      </c>
      <c r="X66" s="241">
        <v>0</v>
      </c>
      <c r="Y66" s="241">
        <v>0</v>
      </c>
      <c r="Z66" s="241">
        <v>0.0184148</v>
      </c>
      <c r="AA66" s="241">
        <v>0.045794699999999994</v>
      </c>
      <c r="AB66" s="241">
        <v>0.9878570999999999</v>
      </c>
      <c r="AC66" s="241">
        <v>0.2469037</v>
      </c>
      <c r="AD66" s="241">
        <v>0.9890685999999999</v>
      </c>
      <c r="AE66" s="241">
        <v>0.0419179</v>
      </c>
      <c r="AF66" s="241">
        <v>0.044583199999999996</v>
      </c>
      <c r="AI66" s="240">
        <v>13075</v>
      </c>
      <c r="AJ66" s="240">
        <v>8</v>
      </c>
      <c r="AK66" s="240">
        <v>0</v>
      </c>
      <c r="AL66" s="240" t="s">
        <v>557</v>
      </c>
      <c r="AM66" s="240">
        <v>11</v>
      </c>
      <c r="AN66" s="242">
        <v>0.0009230953840188002</v>
      </c>
      <c r="AO66" s="86">
        <f t="shared" si="68"/>
        <v>0.0004615476920094001</v>
      </c>
      <c r="AP66" s="86">
        <f t="shared" si="69"/>
        <v>0</v>
      </c>
      <c r="AQ66" s="86">
        <f t="shared" si="70"/>
        <v>0.0022154289216451207</v>
      </c>
      <c r="AR66" s="86">
        <f t="shared" si="71"/>
        <v>0</v>
      </c>
      <c r="AS66" s="86">
        <f t="shared" si="72"/>
        <v>0</v>
      </c>
      <c r="AT66" s="86">
        <f t="shared" si="73"/>
        <v>0.013569502145076361</v>
      </c>
      <c r="AU66" s="86">
        <f t="shared" si="74"/>
        <v>0.00018461907680376004</v>
      </c>
      <c r="AV66" s="86">
        <f t="shared" si="75"/>
        <v>0.28283642566336037</v>
      </c>
      <c r="AW66" s="86">
        <f t="shared" si="76"/>
        <v>0.35936103299851896</v>
      </c>
      <c r="AX66" s="86">
        <f t="shared" si="77"/>
        <v>0.0004615476920094001</v>
      </c>
      <c r="AY66" s="86">
        <f t="shared" si="78"/>
        <v>0</v>
      </c>
      <c r="AZ66" s="86">
        <f t="shared" si="79"/>
        <v>0</v>
      </c>
      <c r="BA66" s="86">
        <f t="shared" si="80"/>
        <v>0.0022154289216451207</v>
      </c>
      <c r="BB66" s="86">
        <f t="shared" si="81"/>
        <v>0</v>
      </c>
      <c r="BC66" s="86">
        <f t="shared" si="82"/>
        <v>0</v>
      </c>
      <c r="BD66" s="86">
        <f t="shared" si="83"/>
        <v>0.007015524918542882</v>
      </c>
      <c r="BE66" s="86">
        <f t="shared" si="84"/>
        <v>0.017446502757955326</v>
      </c>
      <c r="BF66" s="86">
        <f t="shared" si="85"/>
        <v>0.37634598806446484</v>
      </c>
      <c r="BG66" s="260">
        <f t="shared" si="86"/>
        <v>0.09406341963151575</v>
      </c>
      <c r="BH66" s="179">
        <f t="shared" si="87"/>
        <v>0.37680753575647424</v>
      </c>
      <c r="BI66" s="179">
        <f t="shared" si="88"/>
        <v>0.015969550143525246</v>
      </c>
      <c r="BJ66" s="179">
        <f t="shared" si="89"/>
        <v>0.016984955065945925</v>
      </c>
      <c r="BL66" s="86">
        <f t="shared" si="31"/>
        <v>2.0215788910011725E-05</v>
      </c>
      <c r="BM66" s="86">
        <f t="shared" si="32"/>
        <v>0</v>
      </c>
      <c r="BN66" s="86">
        <f t="shared" si="33"/>
        <v>9.703578676805628E-05</v>
      </c>
      <c r="BO66" s="86">
        <f t="shared" si="34"/>
        <v>0</v>
      </c>
      <c r="BP66" s="86">
        <f t="shared" si="35"/>
        <v>0</v>
      </c>
      <c r="BQ66" s="86">
        <f t="shared" si="36"/>
        <v>0.01574001324533513</v>
      </c>
      <c r="BR66" s="86">
        <f t="shared" si="37"/>
        <v>0</v>
      </c>
      <c r="BS66" s="86">
        <f t="shared" si="38"/>
        <v>0</v>
      </c>
      <c r="BT66" s="86">
        <f t="shared" si="39"/>
        <v>0</v>
      </c>
      <c r="BU66" s="268">
        <f t="shared" si="40"/>
        <v>0.015857264821013198</v>
      </c>
      <c r="BW66" s="86">
        <f t="shared" si="22"/>
        <v>2.0215788910011725E-05</v>
      </c>
      <c r="BX66" s="86">
        <f t="shared" si="23"/>
        <v>0</v>
      </c>
      <c r="BY66" s="86">
        <f t="shared" si="24"/>
        <v>0.0002587620980481501</v>
      </c>
      <c r="BZ66" s="86">
        <f t="shared" si="25"/>
        <v>0</v>
      </c>
      <c r="CA66" s="86">
        <f t="shared" si="26"/>
        <v>0</v>
      </c>
      <c r="CB66" s="86">
        <f t="shared" si="27"/>
        <v>0.01574001324533513</v>
      </c>
      <c r="CC66" s="86">
        <f t="shared" si="28"/>
        <v>0</v>
      </c>
      <c r="CD66" s="86">
        <f t="shared" si="29"/>
        <v>0</v>
      </c>
      <c r="CE66" s="86">
        <f t="shared" si="30"/>
        <v>0</v>
      </c>
      <c r="CF66" s="86">
        <f t="shared" si="41"/>
        <v>0.016018991132293294</v>
      </c>
      <c r="CH66" s="264">
        <f t="shared" si="42"/>
        <v>0.0686662963310065</v>
      </c>
      <c r="CI66" s="264">
        <f t="shared" si="43"/>
        <v>0.015857264821013198</v>
      </c>
      <c r="CJ66" s="264">
        <f t="shared" si="44"/>
        <v>0.016018991132293294</v>
      </c>
      <c r="CK66" s="293">
        <f t="shared" si="45"/>
        <v>0.07112432062738223</v>
      </c>
    </row>
    <row r="67" spans="1:89" ht="15">
      <c r="A67" s="240">
        <v>13058</v>
      </c>
      <c r="B67" s="261">
        <v>9</v>
      </c>
      <c r="C67" s="240">
        <v>0</v>
      </c>
      <c r="D67" s="240" t="s">
        <v>555</v>
      </c>
      <c r="E67" s="240">
        <v>13</v>
      </c>
      <c r="F67" s="240">
        <v>0.002423</v>
      </c>
      <c r="G67" s="254">
        <v>0.0009230953840188002</v>
      </c>
      <c r="H67" s="241">
        <v>0.1991706</v>
      </c>
      <c r="I67" s="241">
        <v>0</v>
      </c>
      <c r="J67" s="241">
        <v>0</v>
      </c>
      <c r="K67" s="241">
        <v>0.0012115</v>
      </c>
      <c r="L67" s="241">
        <v>0</v>
      </c>
      <c r="M67" s="241">
        <v>0</v>
      </c>
      <c r="N67" s="241">
        <v>0.0157495</v>
      </c>
      <c r="O67" s="241">
        <v>0</v>
      </c>
      <c r="P67" s="241">
        <v>0.023503099999999996</v>
      </c>
      <c r="Q67" s="241">
        <v>0</v>
      </c>
      <c r="R67" s="241">
        <v>0</v>
      </c>
      <c r="S67" s="241">
        <v>0</v>
      </c>
      <c r="T67" s="241">
        <v>0.014053399999999999</v>
      </c>
      <c r="U67" s="241">
        <v>0</v>
      </c>
      <c r="V67" s="241">
        <v>0</v>
      </c>
      <c r="W67" s="241">
        <v>0.0012115</v>
      </c>
      <c r="X67" s="241">
        <v>0</v>
      </c>
      <c r="Y67" s="241">
        <v>0</v>
      </c>
      <c r="Z67" s="241">
        <v>0.0157495</v>
      </c>
      <c r="AA67" s="241">
        <v>0.21710079999999998</v>
      </c>
      <c r="AB67" s="241">
        <v>0.0176879</v>
      </c>
      <c r="AC67" s="241">
        <v>0.1935977</v>
      </c>
      <c r="AD67" s="241">
        <v>0.21685849999999998</v>
      </c>
      <c r="AE67" s="241">
        <v>0.016960999999999997</v>
      </c>
      <c r="AF67" s="241">
        <v>0.0179302</v>
      </c>
      <c r="AI67" s="240">
        <v>13058</v>
      </c>
      <c r="AJ67" s="240">
        <v>9</v>
      </c>
      <c r="AK67" s="240">
        <v>0</v>
      </c>
      <c r="AL67" s="240" t="s">
        <v>555</v>
      </c>
      <c r="AM67" s="240">
        <v>13</v>
      </c>
      <c r="AN67" s="242">
        <v>0.0009230953840188002</v>
      </c>
      <c r="AO67" s="86">
        <f t="shared" si="68"/>
        <v>0.07587844056634539</v>
      </c>
      <c r="AP67" s="86">
        <f t="shared" si="69"/>
        <v>0</v>
      </c>
      <c r="AQ67" s="86">
        <f t="shared" si="70"/>
        <v>0.0004615476920094001</v>
      </c>
      <c r="AR67" s="86">
        <f t="shared" si="71"/>
        <v>0</v>
      </c>
      <c r="AS67" s="86">
        <f t="shared" si="72"/>
        <v>0</v>
      </c>
      <c r="AT67" s="86">
        <f t="shared" si="73"/>
        <v>0.006000119996122202</v>
      </c>
      <c r="AU67" s="86">
        <f t="shared" si="74"/>
        <v>0</v>
      </c>
      <c r="AV67" s="86">
        <f t="shared" si="75"/>
        <v>0.008954025224982362</v>
      </c>
      <c r="AW67" s="86">
        <f t="shared" si="76"/>
        <v>0</v>
      </c>
      <c r="AX67" s="86">
        <f t="shared" si="77"/>
        <v>0.005353953227309041</v>
      </c>
      <c r="AY67" s="86">
        <f t="shared" si="78"/>
        <v>0</v>
      </c>
      <c r="AZ67" s="86">
        <f t="shared" si="79"/>
        <v>0</v>
      </c>
      <c r="BA67" s="86">
        <f t="shared" si="80"/>
        <v>0.0004615476920094001</v>
      </c>
      <c r="BB67" s="86">
        <f t="shared" si="81"/>
        <v>0</v>
      </c>
      <c r="BC67" s="86">
        <f t="shared" si="82"/>
        <v>0</v>
      </c>
      <c r="BD67" s="86">
        <f t="shared" si="83"/>
        <v>0.006000119996122202</v>
      </c>
      <c r="BE67" s="86">
        <f t="shared" si="84"/>
        <v>0.0827093464080845</v>
      </c>
      <c r="BF67" s="86">
        <f t="shared" si="85"/>
        <v>0.006738596303337243</v>
      </c>
      <c r="BG67" s="179">
        <f t="shared" si="86"/>
        <v>0.07375532118310214</v>
      </c>
      <c r="BH67" s="179">
        <f t="shared" si="87"/>
        <v>0.08261703686968262</v>
      </c>
      <c r="BI67" s="179">
        <f t="shared" si="88"/>
        <v>0.006461667688131601</v>
      </c>
      <c r="BJ67" s="179">
        <f t="shared" si="89"/>
        <v>0.006830905841739123</v>
      </c>
      <c r="BL67" s="86">
        <f t="shared" si="31"/>
        <v>0.0033234756968059283</v>
      </c>
      <c r="BM67" s="86">
        <f t="shared" si="32"/>
        <v>0</v>
      </c>
      <c r="BN67" s="86">
        <f t="shared" si="33"/>
        <v>2.0215788910011725E-05</v>
      </c>
      <c r="BO67" s="86">
        <f t="shared" si="34"/>
        <v>0</v>
      </c>
      <c r="BP67" s="86">
        <f t="shared" si="35"/>
        <v>0</v>
      </c>
      <c r="BQ67" s="86">
        <f t="shared" si="36"/>
        <v>0</v>
      </c>
      <c r="BR67" s="86">
        <f t="shared" si="37"/>
        <v>0</v>
      </c>
      <c r="BS67" s="86">
        <f t="shared" si="38"/>
        <v>0</v>
      </c>
      <c r="BT67" s="86">
        <f t="shared" si="39"/>
        <v>0</v>
      </c>
      <c r="BU67" s="268">
        <f t="shared" si="40"/>
        <v>0.00334369148571594</v>
      </c>
      <c r="BW67" s="86">
        <f t="shared" si="22"/>
        <v>0.0033234756968059283</v>
      </c>
      <c r="BX67" s="86">
        <f t="shared" si="23"/>
        <v>0</v>
      </c>
      <c r="BY67" s="86">
        <f t="shared" si="24"/>
        <v>5.3908770426697935E-05</v>
      </c>
      <c r="BZ67" s="86">
        <f t="shared" si="25"/>
        <v>0</v>
      </c>
      <c r="CA67" s="86">
        <f t="shared" si="26"/>
        <v>0</v>
      </c>
      <c r="CB67" s="86">
        <f t="shared" si="27"/>
        <v>0</v>
      </c>
      <c r="CC67" s="86">
        <f t="shared" si="28"/>
        <v>0</v>
      </c>
      <c r="CD67" s="86">
        <f t="shared" si="29"/>
        <v>0</v>
      </c>
      <c r="CE67" s="86">
        <f t="shared" si="30"/>
        <v>0</v>
      </c>
      <c r="CF67" s="86">
        <f t="shared" si="41"/>
        <v>0.003377384467232626</v>
      </c>
      <c r="CH67" s="264">
        <f t="shared" si="42"/>
        <v>0.053841384463664564</v>
      </c>
      <c r="CI67" s="264">
        <f t="shared" si="43"/>
        <v>0.00334369148571594</v>
      </c>
      <c r="CJ67" s="264">
        <f t="shared" si="44"/>
        <v>0.003377384467232626</v>
      </c>
      <c r="CK67" s="293">
        <f t="shared" si="45"/>
        <v>0.01499558703451286</v>
      </c>
    </row>
    <row r="68" spans="1:89" ht="15">
      <c r="A68" s="240">
        <v>21006</v>
      </c>
      <c r="B68" s="261">
        <v>9</v>
      </c>
      <c r="C68" s="240">
        <v>0</v>
      </c>
      <c r="D68" s="240" t="s">
        <v>558</v>
      </c>
      <c r="E68" s="240">
        <v>16</v>
      </c>
      <c r="F68" s="240">
        <v>0.003814</v>
      </c>
      <c r="G68" s="254">
        <v>0.001453027566920225</v>
      </c>
      <c r="H68" s="241">
        <v>0</v>
      </c>
      <c r="I68" s="241">
        <v>0</v>
      </c>
      <c r="J68" s="241">
        <v>0</v>
      </c>
      <c r="K68" s="241">
        <v>0.0015256000000000002</v>
      </c>
      <c r="L68" s="241">
        <v>0</v>
      </c>
      <c r="M68" s="241">
        <v>0</v>
      </c>
      <c r="N68" s="241">
        <v>0.026698</v>
      </c>
      <c r="O68" s="241">
        <v>0.001907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0.0015256000000000002</v>
      </c>
      <c r="X68" s="241">
        <v>0</v>
      </c>
      <c r="Y68" s="241">
        <v>0</v>
      </c>
      <c r="Z68" s="241">
        <v>0.0030512000000000004</v>
      </c>
      <c r="AA68" s="241">
        <v>0.0328004</v>
      </c>
      <c r="AB68" s="241">
        <v>0.0328004</v>
      </c>
      <c r="AC68" s="241">
        <v>0.0328004</v>
      </c>
      <c r="AD68" s="241">
        <v>0.0328004</v>
      </c>
      <c r="AE68" s="241">
        <v>0.030130600000000004</v>
      </c>
      <c r="AF68" s="241">
        <v>0.0328004</v>
      </c>
      <c r="AI68" s="240">
        <v>21006</v>
      </c>
      <c r="AJ68" s="240">
        <v>9</v>
      </c>
      <c r="AK68" s="240">
        <v>0</v>
      </c>
      <c r="AL68" s="240" t="s">
        <v>558</v>
      </c>
      <c r="AM68" s="240">
        <v>16</v>
      </c>
      <c r="AN68" s="242">
        <v>0.001453027566920225</v>
      </c>
      <c r="AO68" s="86">
        <f t="shared" si="68"/>
        <v>0</v>
      </c>
      <c r="AP68" s="86">
        <f t="shared" si="69"/>
        <v>0</v>
      </c>
      <c r="AQ68" s="86">
        <f t="shared" si="70"/>
        <v>0.00058121102676809</v>
      </c>
      <c r="AR68" s="86">
        <f t="shared" si="71"/>
        <v>0</v>
      </c>
      <c r="AS68" s="86">
        <f t="shared" si="72"/>
        <v>0</v>
      </c>
      <c r="AT68" s="86">
        <f t="shared" si="73"/>
        <v>0.010171192968441574</v>
      </c>
      <c r="AU68" s="86">
        <f t="shared" si="74"/>
        <v>0.0007265137834601125</v>
      </c>
      <c r="AV68" s="86">
        <f t="shared" si="75"/>
        <v>0</v>
      </c>
      <c r="AW68" s="86">
        <f t="shared" si="76"/>
        <v>0</v>
      </c>
      <c r="AX68" s="86">
        <f t="shared" si="77"/>
        <v>0</v>
      </c>
      <c r="AY68" s="86">
        <f t="shared" si="78"/>
        <v>0</v>
      </c>
      <c r="AZ68" s="86">
        <f t="shared" si="79"/>
        <v>0</v>
      </c>
      <c r="BA68" s="86">
        <f t="shared" si="80"/>
        <v>0.00058121102676809</v>
      </c>
      <c r="BB68" s="86">
        <f t="shared" si="81"/>
        <v>0</v>
      </c>
      <c r="BC68" s="86">
        <f t="shared" si="82"/>
        <v>0</v>
      </c>
      <c r="BD68" s="86">
        <f t="shared" si="83"/>
        <v>0.00116242205353618</v>
      </c>
      <c r="BE68" s="86">
        <f t="shared" si="84"/>
        <v>0.012496037075513933</v>
      </c>
      <c r="BF68" s="86">
        <f t="shared" si="85"/>
        <v>0.012496037075513933</v>
      </c>
      <c r="BG68" s="179">
        <f t="shared" si="86"/>
        <v>0.012496037075513933</v>
      </c>
      <c r="BH68" s="179">
        <f t="shared" si="87"/>
        <v>0.012496037075513933</v>
      </c>
      <c r="BI68" s="179">
        <f t="shared" si="88"/>
        <v>0.011478917778669778</v>
      </c>
      <c r="BJ68" s="179">
        <f t="shared" si="89"/>
        <v>0.012496037075513933</v>
      </c>
      <c r="BL68" s="86">
        <f t="shared" si="31"/>
        <v>0</v>
      </c>
      <c r="BM68" s="86">
        <f t="shared" si="32"/>
        <v>0</v>
      </c>
      <c r="BN68" s="86">
        <f t="shared" si="33"/>
        <v>2.545704297244234E-05</v>
      </c>
      <c r="BO68" s="86">
        <f t="shared" si="34"/>
        <v>0</v>
      </c>
      <c r="BP68" s="86">
        <f t="shared" si="35"/>
        <v>0</v>
      </c>
      <c r="BQ68" s="86">
        <f t="shared" si="36"/>
        <v>0</v>
      </c>
      <c r="BR68" s="86">
        <f t="shared" si="37"/>
        <v>0</v>
      </c>
      <c r="BS68" s="86">
        <f t="shared" si="38"/>
        <v>0</v>
      </c>
      <c r="BT68" s="86">
        <f t="shared" si="39"/>
        <v>0</v>
      </c>
      <c r="BU68" s="268">
        <f t="shared" si="40"/>
        <v>2.545704297244234E-05</v>
      </c>
      <c r="BW68" s="86">
        <f t="shared" si="22"/>
        <v>0</v>
      </c>
      <c r="BX68" s="86">
        <f t="shared" si="23"/>
        <v>0</v>
      </c>
      <c r="BY68" s="86">
        <f t="shared" si="24"/>
        <v>6.788544792651292E-05</v>
      </c>
      <c r="BZ68" s="86">
        <f t="shared" si="25"/>
        <v>0</v>
      </c>
      <c r="CA68" s="86">
        <f t="shared" si="26"/>
        <v>0</v>
      </c>
      <c r="CB68" s="86">
        <f t="shared" si="27"/>
        <v>0</v>
      </c>
      <c r="CC68" s="86">
        <f t="shared" si="28"/>
        <v>0</v>
      </c>
      <c r="CD68" s="86">
        <f t="shared" si="29"/>
        <v>0</v>
      </c>
      <c r="CE68" s="86">
        <f t="shared" si="30"/>
        <v>0</v>
      </c>
      <c r="CF68" s="86">
        <f t="shared" si="41"/>
        <v>6.788544792651292E-05</v>
      </c>
      <c r="CH68" s="264">
        <f t="shared" si="42"/>
        <v>0.009122107065125172</v>
      </c>
      <c r="CI68" s="264">
        <f t="shared" si="43"/>
        <v>2.545704297244234E-05</v>
      </c>
      <c r="CJ68" s="264">
        <f t="shared" si="44"/>
        <v>6.788544792651292E-05</v>
      </c>
      <c r="CK68" s="293">
        <f t="shared" si="45"/>
        <v>0.0003014113887937174</v>
      </c>
    </row>
    <row r="69" spans="1:95" ht="15">
      <c r="A69" s="240">
        <v>31006</v>
      </c>
      <c r="B69" s="261">
        <v>9</v>
      </c>
      <c r="C69" s="240">
        <v>0</v>
      </c>
      <c r="D69" s="240" t="s">
        <v>558</v>
      </c>
      <c r="E69" s="240">
        <v>16</v>
      </c>
      <c r="F69" s="240">
        <v>0.017312</v>
      </c>
      <c r="G69" s="254">
        <v>0.006595388893162804</v>
      </c>
      <c r="H69" s="241">
        <v>0.038086400000000006</v>
      </c>
      <c r="I69" s="241">
        <v>0</v>
      </c>
      <c r="J69" s="241">
        <v>0</v>
      </c>
      <c r="K69" s="241">
        <v>0.17312</v>
      </c>
      <c r="L69" s="241">
        <v>0</v>
      </c>
      <c r="M69" s="241">
        <v>0</v>
      </c>
      <c r="N69" s="241">
        <v>0.2198624</v>
      </c>
      <c r="O69" s="241">
        <v>0.008656</v>
      </c>
      <c r="P69" s="241">
        <v>0.07617280000000001</v>
      </c>
      <c r="Q69" s="241">
        <v>6.1492224</v>
      </c>
      <c r="R69" s="241">
        <v>0.017312</v>
      </c>
      <c r="S69" s="241">
        <v>0.017312</v>
      </c>
      <c r="T69" s="241">
        <v>0</v>
      </c>
      <c r="U69" s="241">
        <v>0</v>
      </c>
      <c r="V69" s="241">
        <v>0.1056032</v>
      </c>
      <c r="W69" s="241">
        <v>0.06059200000000001</v>
      </c>
      <c r="X69" s="241">
        <v>0</v>
      </c>
      <c r="Y69" s="241">
        <v>0</v>
      </c>
      <c r="Z69" s="241">
        <v>0.09521600000000001</v>
      </c>
      <c r="AA69" s="241">
        <v>0.441456</v>
      </c>
      <c r="AB69" s="241">
        <v>6.552592000000001</v>
      </c>
      <c r="AC69" s="241">
        <v>6.514505600000001</v>
      </c>
      <c r="AD69" s="241">
        <v>6.5906784</v>
      </c>
      <c r="AE69" s="241">
        <v>0.4016384</v>
      </c>
      <c r="AF69" s="241">
        <v>0.40336960000000005</v>
      </c>
      <c r="AI69" s="240">
        <v>31006</v>
      </c>
      <c r="AJ69" s="240">
        <v>9</v>
      </c>
      <c r="AK69" s="240">
        <v>0</v>
      </c>
      <c r="AL69" s="240" t="s">
        <v>558</v>
      </c>
      <c r="AM69" s="240">
        <v>16</v>
      </c>
      <c r="AN69" s="242">
        <v>0.006595388893162804</v>
      </c>
      <c r="AO69" s="86">
        <f t="shared" si="68"/>
        <v>0.014509855564958169</v>
      </c>
      <c r="AP69" s="86">
        <f t="shared" si="69"/>
        <v>0</v>
      </c>
      <c r="AQ69" s="86">
        <f t="shared" si="70"/>
        <v>0.06595388893162803</v>
      </c>
      <c r="AR69" s="86">
        <f t="shared" si="71"/>
        <v>0</v>
      </c>
      <c r="AS69" s="86">
        <f t="shared" si="72"/>
        <v>0</v>
      </c>
      <c r="AT69" s="86">
        <f t="shared" si="73"/>
        <v>0.08376143894316761</v>
      </c>
      <c r="AU69" s="86">
        <f t="shared" si="74"/>
        <v>0.003297694446581402</v>
      </c>
      <c r="AV69" s="86">
        <f t="shared" si="75"/>
        <v>0.029019711129916338</v>
      </c>
      <c r="AW69" s="86">
        <f t="shared" si="76"/>
        <v>2.342682134851428</v>
      </c>
      <c r="AX69" s="86">
        <f t="shared" si="77"/>
        <v>0</v>
      </c>
      <c r="AY69" s="86">
        <f t="shared" si="78"/>
        <v>0</v>
      </c>
      <c r="AZ69" s="86">
        <f t="shared" si="79"/>
        <v>0.040231872248293096</v>
      </c>
      <c r="BA69" s="86">
        <f t="shared" si="80"/>
        <v>0.023083861126069815</v>
      </c>
      <c r="BB69" s="86">
        <f t="shared" si="81"/>
        <v>0</v>
      </c>
      <c r="BC69" s="86">
        <f t="shared" si="82"/>
        <v>0</v>
      </c>
      <c r="BD69" s="86">
        <f t="shared" si="83"/>
        <v>0.03627463891239542</v>
      </c>
      <c r="BE69" s="86">
        <f t="shared" si="84"/>
        <v>0.1681824167756515</v>
      </c>
      <c r="BF69" s="86">
        <f t="shared" si="85"/>
        <v>2.496354696062121</v>
      </c>
      <c r="BG69" s="179">
        <f t="shared" si="86"/>
        <v>2.481844840497163</v>
      </c>
      <c r="BH69" s="179">
        <f t="shared" si="87"/>
        <v>2.5108645516270793</v>
      </c>
      <c r="BI69" s="179">
        <f t="shared" si="88"/>
        <v>0.15301302232137703</v>
      </c>
      <c r="BJ69" s="179">
        <f t="shared" si="89"/>
        <v>0.15367256121069334</v>
      </c>
      <c r="BL69" s="86">
        <f t="shared" si="31"/>
        <v>0.0006355316737451678</v>
      </c>
      <c r="BM69" s="86">
        <f t="shared" si="32"/>
        <v>0</v>
      </c>
      <c r="BN69" s="86">
        <f t="shared" si="33"/>
        <v>0.0028887803352053076</v>
      </c>
      <c r="BO69" s="86">
        <f t="shared" si="34"/>
        <v>0</v>
      </c>
      <c r="BP69" s="86">
        <f t="shared" si="35"/>
        <v>0</v>
      </c>
      <c r="BQ69" s="86">
        <f t="shared" si="36"/>
        <v>0.10260947750649255</v>
      </c>
      <c r="BR69" s="86">
        <f t="shared" si="37"/>
        <v>0.0017621560044752376</v>
      </c>
      <c r="BS69" s="86">
        <f t="shared" si="38"/>
        <v>0</v>
      </c>
      <c r="BT69" s="86">
        <f t="shared" si="39"/>
        <v>0</v>
      </c>
      <c r="BU69" s="268">
        <f t="shared" si="40"/>
        <v>0.10789594551991827</v>
      </c>
      <c r="BW69" s="86">
        <f t="shared" si="22"/>
        <v>0.0006355316737451678</v>
      </c>
      <c r="BX69" s="86">
        <f t="shared" si="23"/>
        <v>0</v>
      </c>
      <c r="BY69" s="86">
        <f t="shared" si="24"/>
        <v>0.007703414227214153</v>
      </c>
      <c r="BZ69" s="86">
        <f t="shared" si="25"/>
        <v>0</v>
      </c>
      <c r="CA69" s="86">
        <f t="shared" si="26"/>
        <v>0</v>
      </c>
      <c r="CB69" s="86">
        <f t="shared" si="27"/>
        <v>0.10260947750649255</v>
      </c>
      <c r="CC69" s="86">
        <f t="shared" si="28"/>
        <v>0.004699082678600635</v>
      </c>
      <c r="CD69" s="86">
        <f t="shared" si="29"/>
        <v>0</v>
      </c>
      <c r="CE69" s="86">
        <f t="shared" si="30"/>
        <v>0</v>
      </c>
      <c r="CF69" s="86">
        <f t="shared" si="41"/>
        <v>0.11564750608605251</v>
      </c>
      <c r="CH69" s="264">
        <f t="shared" si="42"/>
        <v>1.8117467335629291</v>
      </c>
      <c r="CI69" s="264">
        <f t="shared" si="43"/>
        <v>0.10789594551991827</v>
      </c>
      <c r="CJ69" s="264">
        <f t="shared" si="44"/>
        <v>0.11564750608605251</v>
      </c>
      <c r="CK69" s="293">
        <f t="shared" si="45"/>
        <v>0.5134749270220732</v>
      </c>
      <c r="CL69" s="86" t="s">
        <v>77</v>
      </c>
      <c r="CM69" s="294">
        <f>SUM(CH65:CH69)/SUM($G65:$G69)</f>
        <v>325.4589029936092</v>
      </c>
      <c r="CN69" s="294">
        <f>SUM(CI65:CI69)/SUM($G65:$G69)</f>
        <v>21.565288002018164</v>
      </c>
      <c r="CO69" s="294">
        <f>SUM(CJ65:CJ69)/SUM($G65:$G69)</f>
        <v>27.087897359569464</v>
      </c>
      <c r="CP69" s="265">
        <f>4.44*CO69</f>
        <v>120.27026427648843</v>
      </c>
      <c r="CQ69" s="303">
        <f>SUM($G65:$G69)</f>
        <v>0.011326300357770918</v>
      </c>
    </row>
    <row r="70" spans="1:89" ht="15">
      <c r="A70" s="240">
        <v>13015</v>
      </c>
      <c r="B70" s="261">
        <v>2</v>
      </c>
      <c r="C70" s="240">
        <v>0</v>
      </c>
      <c r="D70" s="240" t="s">
        <v>556</v>
      </c>
      <c r="E70" s="240">
        <v>20</v>
      </c>
      <c r="F70" s="240">
        <v>0.000716</v>
      </c>
      <c r="G70" s="255">
        <v>0.0011170438888968202</v>
      </c>
      <c r="H70" s="241">
        <v>0.023985999999999997</v>
      </c>
      <c r="I70" s="241">
        <v>0</v>
      </c>
      <c r="J70" s="241">
        <v>0</v>
      </c>
      <c r="K70" s="241">
        <v>0.0010023999999999999</v>
      </c>
      <c r="L70" s="241">
        <v>0</v>
      </c>
      <c r="M70" s="241">
        <v>0</v>
      </c>
      <c r="N70" s="241">
        <v>0.1240828</v>
      </c>
      <c r="O70" s="241">
        <v>0.0010023999999999999</v>
      </c>
      <c r="P70" s="241">
        <v>0.3477612</v>
      </c>
      <c r="Q70" s="241">
        <v>0.6520612</v>
      </c>
      <c r="R70" s="241">
        <v>0.000716</v>
      </c>
      <c r="S70" s="241">
        <v>0</v>
      </c>
      <c r="T70" s="241">
        <v>0</v>
      </c>
      <c r="U70" s="241">
        <v>0</v>
      </c>
      <c r="V70" s="241">
        <v>0</v>
      </c>
      <c r="W70" s="241">
        <v>0.0008592</v>
      </c>
      <c r="X70" s="241">
        <v>0.00014319999999999998</v>
      </c>
      <c r="Y70" s="241">
        <v>0</v>
      </c>
      <c r="Z70" s="241">
        <v>0.018329599999999998</v>
      </c>
      <c r="AA70" s="241">
        <v>0.15036</v>
      </c>
      <c r="AB70" s="241">
        <v>0.7784352</v>
      </c>
      <c r="AC70" s="241">
        <v>0.45465999999999995</v>
      </c>
      <c r="AD70" s="241">
        <v>0.8024212</v>
      </c>
      <c r="AE70" s="241">
        <v>0.1260876</v>
      </c>
      <c r="AF70" s="241">
        <v>0.126374</v>
      </c>
      <c r="AI70" s="240">
        <v>13015</v>
      </c>
      <c r="AJ70" s="240">
        <v>2</v>
      </c>
      <c r="AK70" s="240">
        <v>0</v>
      </c>
      <c r="AL70" s="240" t="s">
        <v>556</v>
      </c>
      <c r="AM70" s="240">
        <v>20</v>
      </c>
      <c r="AN70" s="164">
        <v>0.0011170438888968202</v>
      </c>
      <c r="AO70" s="86">
        <f t="shared" si="68"/>
        <v>0.037420970278043475</v>
      </c>
      <c r="AP70" s="86">
        <f t="shared" si="69"/>
        <v>0</v>
      </c>
      <c r="AQ70" s="86">
        <f t="shared" si="70"/>
        <v>0.001563861444455548</v>
      </c>
      <c r="AR70" s="86">
        <f t="shared" si="71"/>
        <v>0</v>
      </c>
      <c r="AS70" s="86">
        <f t="shared" si="72"/>
        <v>0</v>
      </c>
      <c r="AT70" s="86">
        <f t="shared" si="73"/>
        <v>0.19358370594581892</v>
      </c>
      <c r="AU70" s="86">
        <f t="shared" si="74"/>
        <v>0.001563861444455548</v>
      </c>
      <c r="AV70" s="86">
        <f t="shared" si="75"/>
        <v>0.5425482168371856</v>
      </c>
      <c r="AW70" s="86">
        <f t="shared" si="76"/>
        <v>1.0172918696183342</v>
      </c>
      <c r="AX70" s="86">
        <f t="shared" si="77"/>
        <v>0</v>
      </c>
      <c r="AY70" s="86">
        <f t="shared" si="78"/>
        <v>0</v>
      </c>
      <c r="AZ70" s="86">
        <f t="shared" si="79"/>
        <v>0</v>
      </c>
      <c r="BA70" s="86">
        <f t="shared" si="80"/>
        <v>0.0013404526666761843</v>
      </c>
      <c r="BB70" s="86">
        <f t="shared" si="81"/>
        <v>0.00022340877777936403</v>
      </c>
      <c r="BC70" s="86">
        <f t="shared" si="82"/>
        <v>0</v>
      </c>
      <c r="BD70" s="86">
        <f t="shared" si="83"/>
        <v>0.028596323555758595</v>
      </c>
      <c r="BE70" s="86">
        <f t="shared" si="84"/>
        <v>0.23457921666833223</v>
      </c>
      <c r="BF70" s="86">
        <f t="shared" si="85"/>
        <v>1.214450116008623</v>
      </c>
      <c r="BG70" s="86">
        <f t="shared" si="86"/>
        <v>0.7093228694494809</v>
      </c>
      <c r="BH70" s="86">
        <f t="shared" si="87"/>
        <v>1.2518710862866664</v>
      </c>
      <c r="BI70" s="86">
        <f t="shared" si="88"/>
        <v>0.19671142883473006</v>
      </c>
      <c r="BJ70" s="86">
        <f t="shared" si="89"/>
        <v>0.19715824639028875</v>
      </c>
      <c r="BL70" s="86">
        <f t="shared" si="31"/>
        <v>0.0016390384981783042</v>
      </c>
      <c r="BM70" s="86">
        <f t="shared" si="32"/>
        <v>0</v>
      </c>
      <c r="BN70" s="86">
        <f t="shared" si="33"/>
        <v>6.8497131267153E-05</v>
      </c>
      <c r="BO70" s="86">
        <f t="shared" si="34"/>
        <v>0</v>
      </c>
      <c r="BP70" s="86">
        <f t="shared" si="35"/>
        <v>0</v>
      </c>
      <c r="BQ70" s="86">
        <f t="shared" si="36"/>
        <v>0.044557383889283035</v>
      </c>
      <c r="BR70" s="86">
        <f t="shared" si="37"/>
        <v>0</v>
      </c>
      <c r="BS70" s="86">
        <f t="shared" si="38"/>
        <v>9.785304466736144E-06</v>
      </c>
      <c r="BT70" s="86">
        <f t="shared" si="39"/>
        <v>0</v>
      </c>
      <c r="BU70" s="268">
        <f t="shared" si="40"/>
        <v>0.04627470482319523</v>
      </c>
      <c r="BW70" s="86">
        <f t="shared" si="22"/>
        <v>0.0016390384981783042</v>
      </c>
      <c r="BX70" s="86">
        <f t="shared" si="23"/>
        <v>0</v>
      </c>
      <c r="BY70" s="86">
        <f t="shared" si="24"/>
        <v>0.00018265901671240802</v>
      </c>
      <c r="BZ70" s="86">
        <f t="shared" si="25"/>
        <v>0</v>
      </c>
      <c r="CA70" s="86">
        <f t="shared" si="26"/>
        <v>0</v>
      </c>
      <c r="CB70" s="86">
        <f t="shared" si="27"/>
        <v>0.044557383889283035</v>
      </c>
      <c r="CC70" s="86">
        <f t="shared" si="28"/>
        <v>0</v>
      </c>
      <c r="CD70" s="86">
        <f t="shared" si="29"/>
        <v>9.785304466736144E-06</v>
      </c>
      <c r="CE70" s="86">
        <f t="shared" si="30"/>
        <v>0</v>
      </c>
      <c r="CF70" s="86">
        <f t="shared" si="41"/>
        <v>0.04638886670864048</v>
      </c>
      <c r="CH70" s="264">
        <f t="shared" si="42"/>
        <v>0.517805694698121</v>
      </c>
      <c r="CI70" s="264">
        <f t="shared" si="43"/>
        <v>0.04627470482319523</v>
      </c>
      <c r="CJ70" s="264">
        <f t="shared" si="44"/>
        <v>0.04638886670864048</v>
      </c>
      <c r="CK70" s="293">
        <f t="shared" si="45"/>
        <v>0.20596656818636375</v>
      </c>
    </row>
    <row r="71" spans="1:89" ht="15">
      <c r="A71" s="240">
        <v>13007</v>
      </c>
      <c r="B71" s="261">
        <v>3</v>
      </c>
      <c r="C71" s="240">
        <v>0</v>
      </c>
      <c r="D71" s="240" t="s">
        <v>556</v>
      </c>
      <c r="E71" s="240">
        <v>20</v>
      </c>
      <c r="F71" s="240">
        <v>0.000716</v>
      </c>
      <c r="G71" s="255">
        <v>0.0011170438888968202</v>
      </c>
      <c r="H71" s="241">
        <v>0.032864399999999995</v>
      </c>
      <c r="I71" s="241">
        <v>0</v>
      </c>
      <c r="J71" s="241">
        <v>0</v>
      </c>
      <c r="K71" s="241">
        <v>0.000358</v>
      </c>
      <c r="L71" s="241">
        <v>0</v>
      </c>
      <c r="M71" s="241">
        <v>0.004653999999999999</v>
      </c>
      <c r="N71" s="241">
        <v>0.016682799999999998</v>
      </c>
      <c r="O71" s="241">
        <v>0</v>
      </c>
      <c r="P71" s="241">
        <v>0.00028639999999999997</v>
      </c>
      <c r="Q71" s="241">
        <v>0.05677879999999999</v>
      </c>
      <c r="R71" s="241">
        <v>0.000716</v>
      </c>
      <c r="S71" s="241">
        <v>0</v>
      </c>
      <c r="T71" s="241">
        <v>0.023556399999999998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0.007661199999999999</v>
      </c>
      <c r="AA71" s="241">
        <v>0.0600724</v>
      </c>
      <c r="AB71" s="241">
        <v>0.08405839999999999</v>
      </c>
      <c r="AC71" s="241">
        <v>0.1165648</v>
      </c>
      <c r="AD71" s="241">
        <v>0.1169228</v>
      </c>
      <c r="AE71" s="241">
        <v>0.0216948</v>
      </c>
      <c r="AF71" s="241">
        <v>0.027208</v>
      </c>
      <c r="AI71" s="240">
        <v>13007</v>
      </c>
      <c r="AJ71" s="240">
        <v>3</v>
      </c>
      <c r="AK71" s="240">
        <v>0</v>
      </c>
      <c r="AL71" s="240" t="s">
        <v>556</v>
      </c>
      <c r="AM71" s="240">
        <v>20</v>
      </c>
      <c r="AN71" s="164">
        <v>0.0011170438888968202</v>
      </c>
      <c r="AO71" s="86">
        <f t="shared" si="68"/>
        <v>0.05127231450036404</v>
      </c>
      <c r="AP71" s="86">
        <f t="shared" si="69"/>
        <v>0</v>
      </c>
      <c r="AQ71" s="86">
        <f t="shared" si="70"/>
        <v>0.0005585219444484101</v>
      </c>
      <c r="AR71" s="86">
        <f t="shared" si="71"/>
        <v>0</v>
      </c>
      <c r="AS71" s="86">
        <f t="shared" si="72"/>
        <v>0.00726078527782933</v>
      </c>
      <c r="AT71" s="86">
        <f t="shared" si="73"/>
        <v>0.026027122611295906</v>
      </c>
      <c r="AU71" s="86">
        <f t="shared" si="74"/>
        <v>0</v>
      </c>
      <c r="AV71" s="86">
        <f t="shared" si="75"/>
        <v>0.00044681755555872805</v>
      </c>
      <c r="AW71" s="86">
        <f t="shared" si="76"/>
        <v>0.08858158038951783</v>
      </c>
      <c r="AX71" s="86">
        <f t="shared" si="77"/>
        <v>0.03675074394470538</v>
      </c>
      <c r="AY71" s="86">
        <f t="shared" si="78"/>
        <v>0</v>
      </c>
      <c r="AZ71" s="86">
        <f t="shared" si="79"/>
        <v>0</v>
      </c>
      <c r="BA71" s="86">
        <f t="shared" si="80"/>
        <v>0</v>
      </c>
      <c r="BB71" s="86">
        <f t="shared" si="81"/>
        <v>0</v>
      </c>
      <c r="BC71" s="86">
        <f t="shared" si="82"/>
        <v>0</v>
      </c>
      <c r="BD71" s="86">
        <f t="shared" si="83"/>
        <v>0.011952369611195975</v>
      </c>
      <c r="BE71" s="86">
        <f t="shared" si="84"/>
        <v>0.0937199822784432</v>
      </c>
      <c r="BF71" s="86">
        <f t="shared" si="85"/>
        <v>0.1311409525564867</v>
      </c>
      <c r="BG71" s="86">
        <f t="shared" si="86"/>
        <v>0.18185474511240232</v>
      </c>
      <c r="BH71" s="86">
        <f t="shared" si="87"/>
        <v>0.18241326705685074</v>
      </c>
      <c r="BI71" s="86">
        <f t="shared" si="88"/>
        <v>0.03384642983357365</v>
      </c>
      <c r="BJ71" s="86">
        <f t="shared" si="89"/>
        <v>0.04244766777807917</v>
      </c>
      <c r="BL71" s="86">
        <f t="shared" si="31"/>
        <v>0.002245727375115945</v>
      </c>
      <c r="BM71" s="86">
        <f t="shared" si="32"/>
        <v>0</v>
      </c>
      <c r="BN71" s="86">
        <f t="shared" si="33"/>
        <v>2.446326116684036E-05</v>
      </c>
      <c r="BO71" s="86">
        <f t="shared" si="34"/>
        <v>0</v>
      </c>
      <c r="BP71" s="86">
        <f t="shared" si="35"/>
        <v>0.00031802239516892465</v>
      </c>
      <c r="BQ71" s="86">
        <f t="shared" si="36"/>
        <v>0.003879873221060881</v>
      </c>
      <c r="BR71" s="86">
        <f t="shared" si="37"/>
        <v>0</v>
      </c>
      <c r="BS71" s="86">
        <f t="shared" si="38"/>
        <v>0</v>
      </c>
      <c r="BT71" s="86">
        <f t="shared" si="39"/>
        <v>0</v>
      </c>
      <c r="BU71" s="268">
        <f t="shared" si="40"/>
        <v>0.006468086252512591</v>
      </c>
      <c r="BW71" s="86">
        <f t="shared" si="22"/>
        <v>0.002245727375115945</v>
      </c>
      <c r="BX71" s="86">
        <f t="shared" si="23"/>
        <v>0</v>
      </c>
      <c r="BY71" s="86">
        <f t="shared" si="24"/>
        <v>6.523536311157429E-05</v>
      </c>
      <c r="BZ71" s="86">
        <f t="shared" si="25"/>
        <v>0</v>
      </c>
      <c r="CA71" s="86">
        <f t="shared" si="26"/>
        <v>0.00031802239516892465</v>
      </c>
      <c r="CB71" s="86">
        <f t="shared" si="27"/>
        <v>0.003879873221060881</v>
      </c>
      <c r="CC71" s="86">
        <f t="shared" si="28"/>
        <v>0</v>
      </c>
      <c r="CD71" s="86">
        <f t="shared" si="29"/>
        <v>0</v>
      </c>
      <c r="CE71" s="86">
        <f t="shared" si="30"/>
        <v>0</v>
      </c>
      <c r="CF71" s="86">
        <f t="shared" si="41"/>
        <v>0.006508858354457325</v>
      </c>
      <c r="CH71" s="264">
        <f t="shared" si="42"/>
        <v>0.1327539639320537</v>
      </c>
      <c r="CI71" s="264">
        <f t="shared" si="43"/>
        <v>0.006468086252512591</v>
      </c>
      <c r="CJ71" s="264">
        <f t="shared" si="44"/>
        <v>0.006508858354457325</v>
      </c>
      <c r="CK71" s="293">
        <f t="shared" si="45"/>
        <v>0.028899331093790524</v>
      </c>
    </row>
    <row r="72" spans="1:89" ht="15">
      <c r="A72" s="240">
        <v>31022</v>
      </c>
      <c r="B72" s="261">
        <v>9</v>
      </c>
      <c r="C72" s="240">
        <v>0</v>
      </c>
      <c r="D72" s="240" t="s">
        <v>556</v>
      </c>
      <c r="E72" s="240">
        <v>20</v>
      </c>
      <c r="F72" s="240">
        <v>0.008276</v>
      </c>
      <c r="G72" s="255">
        <v>0.012911529643170511</v>
      </c>
      <c r="H72" s="241">
        <v>3.3319176</v>
      </c>
      <c r="I72" s="241">
        <v>0</v>
      </c>
      <c r="J72" s="241">
        <v>0</v>
      </c>
      <c r="K72" s="241">
        <v>0.3881444</v>
      </c>
      <c r="L72" s="241">
        <v>0.0033104000000000002</v>
      </c>
      <c r="M72" s="241">
        <v>0.43449000000000004</v>
      </c>
      <c r="N72" s="241">
        <v>0.2350384</v>
      </c>
      <c r="O72" s="241">
        <v>0.0314488</v>
      </c>
      <c r="P72" s="241">
        <v>0.5155948</v>
      </c>
      <c r="Q72" s="241">
        <v>2.7997708</v>
      </c>
      <c r="R72" s="241">
        <v>0.008276</v>
      </c>
      <c r="S72" s="241">
        <v>0.008276</v>
      </c>
      <c r="T72" s="241">
        <v>0.13158840000000002</v>
      </c>
      <c r="U72" s="241">
        <v>0</v>
      </c>
      <c r="V72" s="241">
        <v>0.13324360000000002</v>
      </c>
      <c r="W72" s="241">
        <v>0.0231728</v>
      </c>
      <c r="X72" s="241">
        <v>0.2309004</v>
      </c>
      <c r="Y72" s="241">
        <v>0.0008276000000000001</v>
      </c>
      <c r="Z72" s="241">
        <v>0.057932000000000004</v>
      </c>
      <c r="AA72" s="241">
        <v>4.4268324</v>
      </c>
      <c r="AB72" s="241">
        <v>3.8946856000000003</v>
      </c>
      <c r="AC72" s="241">
        <v>6.7110084</v>
      </c>
      <c r="AD72" s="241">
        <v>7.2266032000000004</v>
      </c>
      <c r="AE72" s="241">
        <v>1.092432</v>
      </c>
      <c r="AF72" s="241">
        <v>1.0949148000000002</v>
      </c>
      <c r="AI72" s="240">
        <v>31022</v>
      </c>
      <c r="AJ72" s="240">
        <v>9</v>
      </c>
      <c r="AK72" s="240">
        <v>0</v>
      </c>
      <c r="AL72" s="240" t="s">
        <v>556</v>
      </c>
      <c r="AM72" s="240">
        <v>20</v>
      </c>
      <c r="AN72" s="164">
        <v>0.012911529643170511</v>
      </c>
      <c r="AO72" s="86">
        <f t="shared" si="68"/>
        <v>5.198181834340447</v>
      </c>
      <c r="AP72" s="86">
        <f t="shared" si="69"/>
        <v>0</v>
      </c>
      <c r="AQ72" s="86">
        <f t="shared" si="70"/>
        <v>0.605550740264697</v>
      </c>
      <c r="AR72" s="86">
        <f t="shared" si="71"/>
        <v>0.005164611857268205</v>
      </c>
      <c r="AS72" s="86">
        <f t="shared" si="72"/>
        <v>0.6778553062664519</v>
      </c>
      <c r="AT72" s="86">
        <f t="shared" si="73"/>
        <v>0.3666874418660425</v>
      </c>
      <c r="AU72" s="86">
        <f t="shared" si="74"/>
        <v>0.04906381264404794</v>
      </c>
      <c r="AV72" s="86">
        <f t="shared" si="75"/>
        <v>0.804388296769523</v>
      </c>
      <c r="AW72" s="86">
        <f t="shared" si="76"/>
        <v>4.367970478284584</v>
      </c>
      <c r="AX72" s="86">
        <f t="shared" si="77"/>
        <v>0.20529332132641115</v>
      </c>
      <c r="AY72" s="86">
        <f t="shared" si="78"/>
        <v>0</v>
      </c>
      <c r="AZ72" s="86">
        <f t="shared" si="79"/>
        <v>0.20787562725504524</v>
      </c>
      <c r="BA72" s="86">
        <f t="shared" si="80"/>
        <v>0.03615228300087743</v>
      </c>
      <c r="BB72" s="86">
        <f t="shared" si="81"/>
        <v>0.3602316770444573</v>
      </c>
      <c r="BC72" s="86">
        <f t="shared" si="82"/>
        <v>0.0012911529643170512</v>
      </c>
      <c r="BD72" s="86">
        <f t="shared" si="83"/>
        <v>0.09038070750219357</v>
      </c>
      <c r="BE72" s="86">
        <f t="shared" si="84"/>
        <v>6.906377206131906</v>
      </c>
      <c r="BF72" s="86">
        <f t="shared" si="85"/>
        <v>6.076165850076043</v>
      </c>
      <c r="BG72" s="86">
        <f t="shared" si="86"/>
        <v>10.469959387646968</v>
      </c>
      <c r="BH72" s="86">
        <f t="shared" si="87"/>
        <v>11.27434768441649</v>
      </c>
      <c r="BI72" s="86">
        <f t="shared" si="88"/>
        <v>1.7043219128985077</v>
      </c>
      <c r="BJ72" s="86">
        <f t="shared" si="89"/>
        <v>1.7081953717914589</v>
      </c>
      <c r="BL72" s="86">
        <f t="shared" si="31"/>
        <v>0.2276803643441116</v>
      </c>
      <c r="BM72" s="86">
        <f t="shared" si="32"/>
        <v>0</v>
      </c>
      <c r="BN72" s="86">
        <f t="shared" si="33"/>
        <v>0.02652312242359373</v>
      </c>
      <c r="BO72" s="86">
        <f t="shared" si="34"/>
        <v>0.00022620999934834735</v>
      </c>
      <c r="BP72" s="86">
        <f t="shared" si="35"/>
        <v>0.02969006241447059</v>
      </c>
      <c r="BQ72" s="86">
        <f t="shared" si="36"/>
        <v>0.19131710694886478</v>
      </c>
      <c r="BR72" s="86">
        <f t="shared" si="37"/>
        <v>0.009104952473770982</v>
      </c>
      <c r="BS72" s="86">
        <f t="shared" si="38"/>
        <v>0.01577814745454723</v>
      </c>
      <c r="BT72" s="86">
        <f t="shared" si="39"/>
        <v>5.655249983708684E-05</v>
      </c>
      <c r="BU72" s="268">
        <f t="shared" si="40"/>
        <v>0.5003765185585443</v>
      </c>
      <c r="BW72" s="86">
        <f t="shared" si="22"/>
        <v>0.2276803643441116</v>
      </c>
      <c r="BX72" s="86">
        <f t="shared" si="23"/>
        <v>0</v>
      </c>
      <c r="BY72" s="86">
        <f t="shared" si="24"/>
        <v>0.07072832646291662</v>
      </c>
      <c r="BZ72" s="86">
        <f t="shared" si="25"/>
        <v>0.00022620999934834735</v>
      </c>
      <c r="CA72" s="86">
        <f t="shared" si="26"/>
        <v>0.02969006241447059</v>
      </c>
      <c r="CB72" s="86">
        <f t="shared" si="27"/>
        <v>0.19131710694886478</v>
      </c>
      <c r="CC72" s="86">
        <f t="shared" si="28"/>
        <v>0.024279873263389293</v>
      </c>
      <c r="CD72" s="86">
        <f t="shared" si="29"/>
        <v>0.01577814745454723</v>
      </c>
      <c r="CE72" s="86">
        <f t="shared" si="30"/>
        <v>5.655249983708684E-05</v>
      </c>
      <c r="CF72" s="86">
        <f t="shared" si="41"/>
        <v>0.5597566433874855</v>
      </c>
      <c r="CH72" s="264">
        <f t="shared" si="42"/>
        <v>7.643070352982287</v>
      </c>
      <c r="CI72" s="264">
        <f t="shared" si="43"/>
        <v>0.5003765185585443</v>
      </c>
      <c r="CJ72" s="264">
        <f t="shared" si="44"/>
        <v>0.5597566433874855</v>
      </c>
      <c r="CK72" s="293">
        <f t="shared" si="45"/>
        <v>2.485319496640436</v>
      </c>
    </row>
    <row r="73" spans="1:89" ht="15">
      <c r="A73" s="240">
        <v>21001</v>
      </c>
      <c r="B73" s="261">
        <v>4</v>
      </c>
      <c r="C73" s="240">
        <v>0</v>
      </c>
      <c r="D73" s="240" t="s">
        <v>690</v>
      </c>
      <c r="E73" s="240">
        <v>27</v>
      </c>
      <c r="F73" s="240">
        <v>0.003814</v>
      </c>
      <c r="G73" s="255">
        <v>0.005950286860687811</v>
      </c>
      <c r="H73" s="241">
        <v>0.18345340000000002</v>
      </c>
      <c r="I73" s="241">
        <v>0</v>
      </c>
      <c r="J73" s="241">
        <v>0</v>
      </c>
      <c r="K73" s="241">
        <v>0.032419</v>
      </c>
      <c r="L73" s="241">
        <v>0.0072466</v>
      </c>
      <c r="M73" s="241">
        <v>0</v>
      </c>
      <c r="N73" s="241">
        <v>0.0030512000000000004</v>
      </c>
      <c r="O73" s="241">
        <v>0</v>
      </c>
      <c r="P73" s="241">
        <v>0.3554648</v>
      </c>
      <c r="Q73" s="241">
        <v>1.3345186</v>
      </c>
      <c r="R73" s="241">
        <v>0.003814</v>
      </c>
      <c r="S73" s="241">
        <v>0</v>
      </c>
      <c r="T73" s="241">
        <v>0.0347074</v>
      </c>
      <c r="U73" s="241">
        <v>0</v>
      </c>
      <c r="V73" s="241">
        <v>0</v>
      </c>
      <c r="W73" s="241">
        <v>0.0312748</v>
      </c>
      <c r="X73" s="241">
        <v>0</v>
      </c>
      <c r="Y73" s="241">
        <v>0.0072466</v>
      </c>
      <c r="Z73" s="241">
        <v>0</v>
      </c>
      <c r="AA73" s="241">
        <v>0.2273144</v>
      </c>
      <c r="AB73" s="241">
        <v>1.3783796</v>
      </c>
      <c r="AC73" s="241">
        <v>1.2063682</v>
      </c>
      <c r="AD73" s="241">
        <v>1.561833</v>
      </c>
      <c r="AE73" s="241">
        <v>0.0427168</v>
      </c>
      <c r="AF73" s="241">
        <v>0.043861000000000004</v>
      </c>
      <c r="AI73" s="240">
        <v>21001</v>
      </c>
      <c r="AJ73" s="240">
        <v>4</v>
      </c>
      <c r="AK73" s="240">
        <v>0</v>
      </c>
      <c r="AL73" s="240" t="s">
        <v>690</v>
      </c>
      <c r="AM73" s="240">
        <v>27</v>
      </c>
      <c r="AN73" s="164">
        <v>0.005950286860687811</v>
      </c>
      <c r="AO73" s="86">
        <f t="shared" si="68"/>
        <v>0.2862087979990837</v>
      </c>
      <c r="AP73" s="86">
        <f t="shared" si="69"/>
        <v>0</v>
      </c>
      <c r="AQ73" s="86">
        <f t="shared" si="70"/>
        <v>0.0505774383158464</v>
      </c>
      <c r="AR73" s="86">
        <f t="shared" si="71"/>
        <v>0.011305545035306841</v>
      </c>
      <c r="AS73" s="86">
        <f t="shared" si="72"/>
        <v>0</v>
      </c>
      <c r="AT73" s="86">
        <f t="shared" si="73"/>
        <v>0.004760229488550249</v>
      </c>
      <c r="AU73" s="86">
        <f t="shared" si="74"/>
        <v>0</v>
      </c>
      <c r="AV73" s="86">
        <f t="shared" si="75"/>
        <v>0.554566735416104</v>
      </c>
      <c r="AW73" s="86">
        <f t="shared" si="76"/>
        <v>2.082005372554665</v>
      </c>
      <c r="AX73" s="86">
        <f t="shared" si="77"/>
        <v>0.054147610432259075</v>
      </c>
      <c r="AY73" s="86">
        <f t="shared" si="78"/>
        <v>0</v>
      </c>
      <c r="AZ73" s="86">
        <f t="shared" si="79"/>
        <v>0</v>
      </c>
      <c r="BA73" s="86">
        <f t="shared" si="80"/>
        <v>0.048792352257640045</v>
      </c>
      <c r="BB73" s="86">
        <f t="shared" si="81"/>
        <v>0</v>
      </c>
      <c r="BC73" s="86">
        <f t="shared" si="82"/>
        <v>0.011305545035306841</v>
      </c>
      <c r="BD73" s="86">
        <f t="shared" si="83"/>
        <v>0</v>
      </c>
      <c r="BE73" s="86">
        <f t="shared" si="84"/>
        <v>0.3546370968969935</v>
      </c>
      <c r="BF73" s="86">
        <f t="shared" si="85"/>
        <v>2.1504336714525745</v>
      </c>
      <c r="BG73" s="86">
        <f t="shared" si="86"/>
        <v>1.8820757340355545</v>
      </c>
      <c r="BH73" s="86">
        <f t="shared" si="87"/>
        <v>2.4366424694516584</v>
      </c>
      <c r="BI73" s="86">
        <f t="shared" si="88"/>
        <v>0.06664321283970348</v>
      </c>
      <c r="BJ73" s="86">
        <f t="shared" si="89"/>
        <v>0.06842829889790983</v>
      </c>
      <c r="BL73" s="86">
        <f t="shared" si="31"/>
        <v>0.012535945352359867</v>
      </c>
      <c r="BM73" s="86">
        <f t="shared" si="32"/>
        <v>0</v>
      </c>
      <c r="BN73" s="86">
        <f t="shared" si="33"/>
        <v>0.0022152917982340725</v>
      </c>
      <c r="BO73" s="86">
        <f t="shared" si="34"/>
        <v>0.0004951828725464397</v>
      </c>
      <c r="BP73" s="86">
        <f t="shared" si="35"/>
        <v>0</v>
      </c>
      <c r="BQ73" s="86">
        <f t="shared" si="36"/>
        <v>0.09119183531789432</v>
      </c>
      <c r="BR73" s="86">
        <f t="shared" si="37"/>
        <v>0</v>
      </c>
      <c r="BS73" s="86">
        <f t="shared" si="38"/>
        <v>0</v>
      </c>
      <c r="BT73" s="86">
        <f t="shared" si="39"/>
        <v>0.0004951828725464397</v>
      </c>
      <c r="BU73" s="268">
        <f t="shared" si="40"/>
        <v>0.10693343821358113</v>
      </c>
      <c r="BW73" s="86">
        <f t="shared" si="22"/>
        <v>0.012535945352359867</v>
      </c>
      <c r="BX73" s="86">
        <f t="shared" si="23"/>
        <v>0</v>
      </c>
      <c r="BY73" s="86">
        <f t="shared" si="24"/>
        <v>0.00590744479529086</v>
      </c>
      <c r="BZ73" s="86">
        <f t="shared" si="25"/>
        <v>0.0004951828725464397</v>
      </c>
      <c r="CA73" s="86">
        <f t="shared" si="26"/>
        <v>0</v>
      </c>
      <c r="CB73" s="86">
        <f t="shared" si="27"/>
        <v>0.09119183531789432</v>
      </c>
      <c r="CC73" s="86">
        <f t="shared" si="28"/>
        <v>0</v>
      </c>
      <c r="CD73" s="86">
        <f t="shared" si="29"/>
        <v>0</v>
      </c>
      <c r="CE73" s="86">
        <f t="shared" si="30"/>
        <v>0.0004951828725464397</v>
      </c>
      <c r="CF73" s="86">
        <f t="shared" si="41"/>
        <v>0.11062559121063792</v>
      </c>
      <c r="CH73" s="264">
        <f t="shared" si="42"/>
        <v>1.3739152858459547</v>
      </c>
      <c r="CI73" s="264">
        <f t="shared" si="43"/>
        <v>0.10693343821358113</v>
      </c>
      <c r="CJ73" s="264">
        <f t="shared" si="44"/>
        <v>0.11062559121063792</v>
      </c>
      <c r="CK73" s="293">
        <f t="shared" si="45"/>
        <v>0.49117762497523243</v>
      </c>
    </row>
    <row r="74" spans="1:89" ht="15">
      <c r="A74" s="240">
        <v>31029</v>
      </c>
      <c r="B74" s="261">
        <v>9</v>
      </c>
      <c r="C74" s="240">
        <v>0</v>
      </c>
      <c r="D74" s="240" t="s">
        <v>690</v>
      </c>
      <c r="E74" s="240">
        <v>27</v>
      </c>
      <c r="F74" s="240">
        <v>0.008276</v>
      </c>
      <c r="G74" s="255">
        <v>0.012911529643170511</v>
      </c>
      <c r="H74" s="241">
        <v>2.0201716</v>
      </c>
      <c r="I74" s="241">
        <v>0.29131520000000005</v>
      </c>
      <c r="J74" s="241">
        <v>0.008276</v>
      </c>
      <c r="K74" s="241">
        <v>0.8077376</v>
      </c>
      <c r="L74" s="241">
        <v>0.0066208000000000005</v>
      </c>
      <c r="M74" s="241">
        <v>0.0339316</v>
      </c>
      <c r="N74" s="241">
        <v>0.28966000000000003</v>
      </c>
      <c r="O74" s="241">
        <v>0.0157244</v>
      </c>
      <c r="P74" s="241">
        <v>0.6761492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0.2102104</v>
      </c>
      <c r="W74" s="241">
        <v>0.0761392</v>
      </c>
      <c r="X74" s="241">
        <v>0.5180776</v>
      </c>
      <c r="Y74" s="241">
        <v>0</v>
      </c>
      <c r="Z74" s="241">
        <v>0.0835876</v>
      </c>
      <c r="AA74" s="241">
        <v>3.467644</v>
      </c>
      <c r="AB74" s="241">
        <v>1.4474724</v>
      </c>
      <c r="AC74" s="241">
        <v>2.7914948</v>
      </c>
      <c r="AD74" s="241">
        <v>3.467644</v>
      </c>
      <c r="AE74" s="241">
        <v>1.4449896</v>
      </c>
      <c r="AF74" s="241">
        <v>1.4474724</v>
      </c>
      <c r="AI74" s="240">
        <v>31029</v>
      </c>
      <c r="AJ74" s="240">
        <v>9</v>
      </c>
      <c r="AK74" s="240">
        <v>0</v>
      </c>
      <c r="AL74" s="240" t="s">
        <v>690</v>
      </c>
      <c r="AM74" s="240">
        <v>27</v>
      </c>
      <c r="AN74" s="164">
        <v>0.012911529643170511</v>
      </c>
      <c r="AO74" s="86">
        <f t="shared" si="68"/>
        <v>3.1517043858979217</v>
      </c>
      <c r="AP74" s="86">
        <f t="shared" si="69"/>
        <v>0.454485843439602</v>
      </c>
      <c r="AQ74" s="86">
        <f t="shared" si="70"/>
        <v>1.260165293173442</v>
      </c>
      <c r="AR74" s="86">
        <f t="shared" si="71"/>
        <v>0.01032922371453641</v>
      </c>
      <c r="AS74" s="86">
        <f t="shared" si="72"/>
        <v>0.05293727153699909</v>
      </c>
      <c r="AT74" s="86">
        <f t="shared" si="73"/>
        <v>0.45190353751096796</v>
      </c>
      <c r="AU74" s="86">
        <f t="shared" si="74"/>
        <v>0.02453190632202397</v>
      </c>
      <c r="AV74" s="86">
        <f t="shared" si="75"/>
        <v>1.0548719718470307</v>
      </c>
      <c r="AW74" s="86">
        <f t="shared" si="76"/>
        <v>0</v>
      </c>
      <c r="AX74" s="86">
        <f t="shared" si="77"/>
        <v>0</v>
      </c>
      <c r="AY74" s="86">
        <f t="shared" si="78"/>
        <v>0</v>
      </c>
      <c r="AZ74" s="86">
        <f t="shared" si="79"/>
        <v>0.327952852936531</v>
      </c>
      <c r="BA74" s="86">
        <f t="shared" si="80"/>
        <v>0.11878607271716869</v>
      </c>
      <c r="BB74" s="86">
        <f t="shared" si="81"/>
        <v>0.808261755662474</v>
      </c>
      <c r="BC74" s="86">
        <f t="shared" si="82"/>
        <v>0</v>
      </c>
      <c r="BD74" s="86">
        <f t="shared" si="83"/>
        <v>0.13040644939602214</v>
      </c>
      <c r="BE74" s="86">
        <f t="shared" si="84"/>
        <v>5.409930920488444</v>
      </c>
      <c r="BF74" s="86">
        <f t="shared" si="85"/>
        <v>2.2582265345905226</v>
      </c>
      <c r="BG74" s="86">
        <f t="shared" si="86"/>
        <v>4.355058948641413</v>
      </c>
      <c r="BH74" s="86">
        <f t="shared" si="87"/>
        <v>5.409930920488444</v>
      </c>
      <c r="BI74" s="86">
        <f t="shared" si="88"/>
        <v>2.2543530756975714</v>
      </c>
      <c r="BJ74" s="86">
        <f t="shared" si="89"/>
        <v>2.2582265345905226</v>
      </c>
      <c r="BL74" s="86">
        <f t="shared" si="31"/>
        <v>0.13804465210232897</v>
      </c>
      <c r="BM74" s="86">
        <f t="shared" si="32"/>
        <v>0.019906479942654567</v>
      </c>
      <c r="BN74" s="86">
        <f t="shared" si="33"/>
        <v>0.05519523984099676</v>
      </c>
      <c r="BO74" s="86">
        <f t="shared" si="34"/>
        <v>0.0004524199986966947</v>
      </c>
      <c r="BP74" s="86">
        <f t="shared" si="35"/>
        <v>0.0023186524933205602</v>
      </c>
      <c r="BQ74" s="86">
        <f t="shared" si="36"/>
        <v>0</v>
      </c>
      <c r="BR74" s="86">
        <f t="shared" si="37"/>
        <v>0.014364334958620056</v>
      </c>
      <c r="BS74" s="86">
        <f t="shared" si="38"/>
        <v>0.03540186489801636</v>
      </c>
      <c r="BT74" s="86">
        <f t="shared" si="39"/>
        <v>0</v>
      </c>
      <c r="BU74" s="268">
        <f t="shared" si="40"/>
        <v>0.265683644234634</v>
      </c>
      <c r="BW74" s="86">
        <f t="shared" si="22"/>
        <v>0.13804465210232897</v>
      </c>
      <c r="BX74" s="86">
        <f t="shared" si="23"/>
        <v>0.036495213228200034</v>
      </c>
      <c r="BY74" s="86">
        <f t="shared" si="24"/>
        <v>0.14718730624265802</v>
      </c>
      <c r="BZ74" s="86">
        <f t="shared" si="25"/>
        <v>0.0004524199986966947</v>
      </c>
      <c r="CA74" s="86">
        <f t="shared" si="26"/>
        <v>0.0023186524933205602</v>
      </c>
      <c r="CB74" s="86">
        <f t="shared" si="27"/>
        <v>0</v>
      </c>
      <c r="CC74" s="86">
        <f t="shared" si="28"/>
        <v>0.03830489322298683</v>
      </c>
      <c r="CD74" s="86">
        <f t="shared" si="29"/>
        <v>0.03540186489801636</v>
      </c>
      <c r="CE74" s="86">
        <f t="shared" si="30"/>
        <v>0</v>
      </c>
      <c r="CF74" s="86">
        <f t="shared" si="41"/>
        <v>0.39820500218620747</v>
      </c>
      <c r="CH74" s="264">
        <f t="shared" si="42"/>
        <v>3.1791930325082314</v>
      </c>
      <c r="CI74" s="264">
        <f t="shared" si="43"/>
        <v>0.265683644234634</v>
      </c>
      <c r="CJ74" s="264">
        <f t="shared" si="44"/>
        <v>0.39820500218620747</v>
      </c>
      <c r="CK74" s="293">
        <f t="shared" si="45"/>
        <v>1.7680302097067613</v>
      </c>
    </row>
    <row r="75" spans="1:89" ht="15">
      <c r="A75" s="240">
        <v>13078</v>
      </c>
      <c r="B75" s="261">
        <v>8</v>
      </c>
      <c r="C75" s="240">
        <v>0</v>
      </c>
      <c r="D75" s="240" t="s">
        <v>682</v>
      </c>
      <c r="E75" s="240">
        <v>28</v>
      </c>
      <c r="F75" s="240">
        <v>0.002423</v>
      </c>
      <c r="G75" s="255">
        <v>0.0037801638865879827</v>
      </c>
      <c r="H75" s="241">
        <v>0.05669819999999999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0.0983738</v>
      </c>
      <c r="O75" s="241">
        <v>0</v>
      </c>
      <c r="P75" s="241">
        <v>0.7554913999999999</v>
      </c>
      <c r="Q75" s="241">
        <v>0.9614463999999999</v>
      </c>
      <c r="R75" s="241">
        <v>0.002423</v>
      </c>
      <c r="S75" s="241">
        <v>0</v>
      </c>
      <c r="T75" s="241">
        <v>0.042160199999999995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0.0949816</v>
      </c>
      <c r="AA75" s="241">
        <v>0.15531429999999996</v>
      </c>
      <c r="AB75" s="241">
        <v>1.0603048</v>
      </c>
      <c r="AC75" s="241">
        <v>0.36151159999999993</v>
      </c>
      <c r="AD75" s="241">
        <v>1.117003</v>
      </c>
      <c r="AE75" s="241">
        <v>0.0983738</v>
      </c>
      <c r="AF75" s="241">
        <v>0.0986161</v>
      </c>
      <c r="AI75" s="240">
        <v>13078</v>
      </c>
      <c r="AJ75" s="240">
        <v>8</v>
      </c>
      <c r="AK75" s="240">
        <v>0</v>
      </c>
      <c r="AL75" s="240" t="s">
        <v>682</v>
      </c>
      <c r="AM75" s="240">
        <v>28</v>
      </c>
      <c r="AN75" s="164">
        <v>0.0037801638865879827</v>
      </c>
      <c r="AO75" s="86">
        <f t="shared" si="68"/>
        <v>0.08845583494615879</v>
      </c>
      <c r="AP75" s="86">
        <f t="shared" si="69"/>
        <v>0</v>
      </c>
      <c r="AQ75" s="86">
        <f t="shared" si="70"/>
        <v>0</v>
      </c>
      <c r="AR75" s="86">
        <f t="shared" si="71"/>
        <v>0</v>
      </c>
      <c r="AS75" s="86">
        <f t="shared" si="72"/>
        <v>0</v>
      </c>
      <c r="AT75" s="86">
        <f t="shared" si="73"/>
        <v>0.15347465379547212</v>
      </c>
      <c r="AU75" s="86">
        <f t="shared" si="74"/>
        <v>0</v>
      </c>
      <c r="AV75" s="86">
        <f t="shared" si="75"/>
        <v>1.1786550998381329</v>
      </c>
      <c r="AW75" s="86">
        <f t="shared" si="76"/>
        <v>1.4999690301981117</v>
      </c>
      <c r="AX75" s="86">
        <f t="shared" si="77"/>
        <v>0.0657748516266309</v>
      </c>
      <c r="AY75" s="86">
        <f t="shared" si="78"/>
        <v>0</v>
      </c>
      <c r="AZ75" s="86">
        <f t="shared" si="79"/>
        <v>0</v>
      </c>
      <c r="BA75" s="86">
        <f t="shared" si="80"/>
        <v>0</v>
      </c>
      <c r="BB75" s="86">
        <f t="shared" si="81"/>
        <v>0</v>
      </c>
      <c r="BC75" s="86">
        <f t="shared" si="82"/>
        <v>0</v>
      </c>
      <c r="BD75" s="86">
        <f t="shared" si="83"/>
        <v>0.14818242435424894</v>
      </c>
      <c r="BE75" s="86">
        <f t="shared" si="84"/>
        <v>0.24230850513028965</v>
      </c>
      <c r="BF75" s="86">
        <f t="shared" si="85"/>
        <v>1.6541997167709015</v>
      </c>
      <c r="BG75" s="86">
        <f t="shared" si="86"/>
        <v>0.5640004518789269</v>
      </c>
      <c r="BH75" s="86">
        <f t="shared" si="87"/>
        <v>1.74265555171706</v>
      </c>
      <c r="BI75" s="86">
        <f t="shared" si="88"/>
        <v>0.15347465379547212</v>
      </c>
      <c r="BJ75" s="86">
        <f t="shared" si="89"/>
        <v>0.1538526701841309</v>
      </c>
      <c r="BL75" s="86">
        <f t="shared" si="31"/>
        <v>0.0038743655706417546</v>
      </c>
      <c r="BM75" s="86">
        <f t="shared" si="32"/>
        <v>0</v>
      </c>
      <c r="BN75" s="86">
        <f t="shared" si="33"/>
        <v>0</v>
      </c>
      <c r="BO75" s="86">
        <f t="shared" si="34"/>
        <v>0</v>
      </c>
      <c r="BP75" s="86">
        <f t="shared" si="35"/>
        <v>0</v>
      </c>
      <c r="BQ75" s="86">
        <f t="shared" si="36"/>
        <v>0.06569864352267729</v>
      </c>
      <c r="BR75" s="86">
        <f t="shared" si="37"/>
        <v>0</v>
      </c>
      <c r="BS75" s="86">
        <f t="shared" si="38"/>
        <v>0</v>
      </c>
      <c r="BT75" s="86">
        <f t="shared" si="39"/>
        <v>0</v>
      </c>
      <c r="BU75" s="268">
        <f t="shared" si="40"/>
        <v>0.06957300909331905</v>
      </c>
      <c r="BW75" s="86">
        <f t="shared" si="22"/>
        <v>0.0038743655706417546</v>
      </c>
      <c r="BX75" s="86">
        <f t="shared" si="23"/>
        <v>0</v>
      </c>
      <c r="BY75" s="86">
        <f t="shared" si="24"/>
        <v>0</v>
      </c>
      <c r="BZ75" s="86">
        <f t="shared" si="25"/>
        <v>0</v>
      </c>
      <c r="CA75" s="86">
        <f t="shared" si="26"/>
        <v>0</v>
      </c>
      <c r="CB75" s="86">
        <f t="shared" si="27"/>
        <v>0.06569864352267729</v>
      </c>
      <c r="CC75" s="86">
        <f t="shared" si="28"/>
        <v>0</v>
      </c>
      <c r="CD75" s="86">
        <f t="shared" si="29"/>
        <v>0</v>
      </c>
      <c r="CE75" s="86">
        <f t="shared" si="30"/>
        <v>0</v>
      </c>
      <c r="CF75" s="86">
        <f t="shared" si="41"/>
        <v>0.06957300909331905</v>
      </c>
      <c r="CH75" s="264">
        <f t="shared" si="42"/>
        <v>0.4117203298716166</v>
      </c>
      <c r="CI75" s="264">
        <f t="shared" si="43"/>
        <v>0.06957300909331905</v>
      </c>
      <c r="CJ75" s="264">
        <f t="shared" si="44"/>
        <v>0.06957300909331905</v>
      </c>
      <c r="CK75" s="293">
        <f t="shared" si="45"/>
        <v>0.3089041603743366</v>
      </c>
    </row>
    <row r="76" spans="1:89" ht="15">
      <c r="A76" s="240">
        <v>13038</v>
      </c>
      <c r="B76" s="261">
        <v>2</v>
      </c>
      <c r="C76" s="240">
        <v>0</v>
      </c>
      <c r="D76" s="240" t="s">
        <v>432</v>
      </c>
      <c r="E76" s="240">
        <v>30</v>
      </c>
      <c r="F76" s="240">
        <v>0.002423</v>
      </c>
      <c r="G76" s="255">
        <v>0.0037801638865879827</v>
      </c>
      <c r="H76" s="241">
        <v>0</v>
      </c>
      <c r="I76" s="241">
        <v>0.07680909999999999</v>
      </c>
      <c r="J76" s="241">
        <v>0.002423</v>
      </c>
      <c r="K76" s="241">
        <v>0.25078049999999996</v>
      </c>
      <c r="L76" s="241">
        <v>0.036102699999999995</v>
      </c>
      <c r="M76" s="241">
        <v>0.0717208</v>
      </c>
      <c r="N76" s="241">
        <v>0.10394669999999999</v>
      </c>
      <c r="O76" s="241">
        <v>0.0036344999999999997</v>
      </c>
      <c r="P76" s="241">
        <v>0.5514747999999999</v>
      </c>
      <c r="Q76" s="241">
        <v>0.08359349999999999</v>
      </c>
      <c r="R76" s="241">
        <v>0.002423</v>
      </c>
      <c r="S76" s="241">
        <v>0</v>
      </c>
      <c r="T76" s="241">
        <v>0</v>
      </c>
      <c r="U76" s="241">
        <v>0</v>
      </c>
      <c r="V76" s="241">
        <v>0.15991799999999998</v>
      </c>
      <c r="W76" s="241">
        <v>0.0857742</v>
      </c>
      <c r="X76" s="241">
        <v>0.004846</v>
      </c>
      <c r="Y76" s="241">
        <v>0.036102699999999995</v>
      </c>
      <c r="Z76" s="241">
        <v>0.0089651</v>
      </c>
      <c r="AA76" s="241">
        <v>0.5490518</v>
      </c>
      <c r="AB76" s="241">
        <v>0.6328875999999999</v>
      </c>
      <c r="AC76" s="241">
        <v>0.08117049999999999</v>
      </c>
      <c r="AD76" s="241">
        <v>0.6328875999999999</v>
      </c>
      <c r="AE76" s="241">
        <v>0.5429942999999999</v>
      </c>
      <c r="AF76" s="241">
        <v>0.5490518</v>
      </c>
      <c r="AI76" s="240">
        <v>13038</v>
      </c>
      <c r="AJ76" s="240">
        <v>2</v>
      </c>
      <c r="AK76" s="240">
        <v>0</v>
      </c>
      <c r="AL76" s="240" t="s">
        <v>432</v>
      </c>
      <c r="AM76" s="240">
        <v>30</v>
      </c>
      <c r="AN76" s="164">
        <v>0.0037801638865879827</v>
      </c>
      <c r="AO76" s="86">
        <f t="shared" si="68"/>
        <v>0</v>
      </c>
      <c r="AP76" s="86">
        <f t="shared" si="69"/>
        <v>0.11983119520483905</v>
      </c>
      <c r="AQ76" s="86">
        <f t="shared" si="70"/>
        <v>0.3912469622618562</v>
      </c>
      <c r="AR76" s="86">
        <f t="shared" si="71"/>
        <v>0.05632444191016094</v>
      </c>
      <c r="AS76" s="86">
        <f t="shared" si="72"/>
        <v>0.1118928510430043</v>
      </c>
      <c r="AT76" s="86">
        <f t="shared" si="73"/>
        <v>0.16216903073462446</v>
      </c>
      <c r="AU76" s="86">
        <f t="shared" si="74"/>
        <v>0.005670245829881974</v>
      </c>
      <c r="AV76" s="86">
        <f t="shared" si="75"/>
        <v>0.8603653005874248</v>
      </c>
      <c r="AW76" s="86">
        <f t="shared" si="76"/>
        <v>0.1304156540872854</v>
      </c>
      <c r="AX76" s="86">
        <f t="shared" si="77"/>
        <v>0</v>
      </c>
      <c r="AY76" s="86">
        <f t="shared" si="78"/>
        <v>0</v>
      </c>
      <c r="AZ76" s="86">
        <f t="shared" si="79"/>
        <v>0.24949081651480684</v>
      </c>
      <c r="BA76" s="86">
        <f t="shared" si="80"/>
        <v>0.13381780158521459</v>
      </c>
      <c r="BB76" s="86">
        <f t="shared" si="81"/>
        <v>0.007560327773175966</v>
      </c>
      <c r="BC76" s="86">
        <f t="shared" si="82"/>
        <v>0.05632444191016094</v>
      </c>
      <c r="BD76" s="86">
        <f t="shared" si="83"/>
        <v>0.013986606380375537</v>
      </c>
      <c r="BE76" s="86">
        <f t="shared" si="84"/>
        <v>0.8565851367008369</v>
      </c>
      <c r="BF76" s="86">
        <f t="shared" si="85"/>
        <v>0.9873788071767811</v>
      </c>
      <c r="BG76" s="86">
        <f t="shared" si="86"/>
        <v>0.12663549020069742</v>
      </c>
      <c r="BH76" s="86">
        <f t="shared" si="87"/>
        <v>0.9873788071767811</v>
      </c>
      <c r="BI76" s="86">
        <f t="shared" si="88"/>
        <v>0.847134726984367</v>
      </c>
      <c r="BJ76" s="86">
        <f t="shared" si="89"/>
        <v>0.8565851367008369</v>
      </c>
      <c r="BL76" s="86">
        <f t="shared" si="31"/>
        <v>0</v>
      </c>
      <c r="BM76" s="86">
        <f t="shared" si="32"/>
        <v>0.00524860634997195</v>
      </c>
      <c r="BN76" s="86">
        <f t="shared" si="33"/>
        <v>0.017136616947069302</v>
      </c>
      <c r="BO76" s="86">
        <f t="shared" si="34"/>
        <v>0.002467010555665049</v>
      </c>
      <c r="BP76" s="86">
        <f t="shared" si="35"/>
        <v>0.004900906875683588</v>
      </c>
      <c r="BQ76" s="86">
        <f t="shared" si="36"/>
        <v>0.0057122056490231</v>
      </c>
      <c r="BR76" s="86">
        <f t="shared" si="37"/>
        <v>0.010927697763348539</v>
      </c>
      <c r="BS76" s="86">
        <f t="shared" si="38"/>
        <v>0.0003311423564651073</v>
      </c>
      <c r="BT76" s="86">
        <f t="shared" si="39"/>
        <v>0.002467010555665049</v>
      </c>
      <c r="BU76" s="268">
        <f t="shared" si="40"/>
        <v>0.04919119705289168</v>
      </c>
      <c r="BW76" s="86">
        <f t="shared" si="22"/>
        <v>0</v>
      </c>
      <c r="BX76" s="86">
        <f t="shared" si="23"/>
        <v>0.009622444974948574</v>
      </c>
      <c r="BY76" s="86">
        <f t="shared" si="24"/>
        <v>0.045697645192184805</v>
      </c>
      <c r="BZ76" s="86">
        <f t="shared" si="25"/>
        <v>0.002467010555665049</v>
      </c>
      <c r="CA76" s="86">
        <f t="shared" si="26"/>
        <v>0.004900906875683588</v>
      </c>
      <c r="CB76" s="86">
        <f t="shared" si="27"/>
        <v>0.0057122056490231</v>
      </c>
      <c r="CC76" s="86">
        <f t="shared" si="28"/>
        <v>0.02914052736892945</v>
      </c>
      <c r="CD76" s="86">
        <f t="shared" si="29"/>
        <v>0.0003311423564651073</v>
      </c>
      <c r="CE76" s="86">
        <f t="shared" si="30"/>
        <v>0.002467010555665049</v>
      </c>
      <c r="CF76" s="86">
        <f t="shared" si="41"/>
        <v>0.10033889352856472</v>
      </c>
      <c r="CH76" s="264">
        <f t="shared" si="42"/>
        <v>0.09244390784650912</v>
      </c>
      <c r="CI76" s="264">
        <f t="shared" si="43"/>
        <v>0.04919119705289168</v>
      </c>
      <c r="CJ76" s="264">
        <f t="shared" si="44"/>
        <v>0.10033889352856472</v>
      </c>
      <c r="CK76" s="293">
        <f t="shared" si="45"/>
        <v>0.4455046872668274</v>
      </c>
    </row>
    <row r="77" spans="1:89" ht="15">
      <c r="A77" s="240">
        <v>13092</v>
      </c>
      <c r="B77" s="261">
        <v>2</v>
      </c>
      <c r="C77" s="240">
        <v>0</v>
      </c>
      <c r="D77" s="240" t="s">
        <v>432</v>
      </c>
      <c r="E77" s="240">
        <v>30</v>
      </c>
      <c r="F77" s="240">
        <v>0.000716</v>
      </c>
      <c r="G77" s="255">
        <v>0.0011170438888968202</v>
      </c>
      <c r="H77" s="241">
        <v>0.39909839999999996</v>
      </c>
      <c r="I77" s="241">
        <v>0</v>
      </c>
      <c r="J77" s="241">
        <v>0</v>
      </c>
      <c r="K77" s="241">
        <v>0.0068736</v>
      </c>
      <c r="L77" s="241">
        <v>0</v>
      </c>
      <c r="M77" s="241">
        <v>0.14785399999999999</v>
      </c>
      <c r="N77" s="241">
        <v>0.02506</v>
      </c>
      <c r="O77" s="241">
        <v>0</v>
      </c>
      <c r="P77" s="241">
        <v>0.09129</v>
      </c>
      <c r="Q77" s="241">
        <v>0.26706799999999997</v>
      </c>
      <c r="R77" s="241">
        <v>0.000716</v>
      </c>
      <c r="S77" s="241">
        <v>0</v>
      </c>
      <c r="T77" s="241">
        <v>0.1491428</v>
      </c>
      <c r="U77" s="241">
        <v>0</v>
      </c>
      <c r="V77" s="241">
        <v>0</v>
      </c>
      <c r="W77" s="241">
        <v>0.0008592</v>
      </c>
      <c r="X77" s="241">
        <v>0.0059428</v>
      </c>
      <c r="Y77" s="241">
        <v>0</v>
      </c>
      <c r="Z77" s="241">
        <v>0.0024343999999999998</v>
      </c>
      <c r="AA77" s="241">
        <v>0.5794587999999999</v>
      </c>
      <c r="AB77" s="241">
        <v>0.44742839999999995</v>
      </c>
      <c r="AC77" s="241">
        <v>0.7552367999999999</v>
      </c>
      <c r="AD77" s="241">
        <v>0.8465267999999999</v>
      </c>
      <c r="AE77" s="241">
        <v>0.1797876</v>
      </c>
      <c r="AF77" s="241">
        <v>0.1803604</v>
      </c>
      <c r="AI77" s="240">
        <v>13092</v>
      </c>
      <c r="AJ77" s="240">
        <v>2</v>
      </c>
      <c r="AK77" s="240">
        <v>0</v>
      </c>
      <c r="AL77" s="240" t="s">
        <v>432</v>
      </c>
      <c r="AM77" s="240">
        <v>30</v>
      </c>
      <c r="AN77" s="164">
        <v>0.0011170438888968202</v>
      </c>
      <c r="AO77" s="86">
        <f t="shared" si="68"/>
        <v>0.6226402636710876</v>
      </c>
      <c r="AP77" s="86">
        <f t="shared" si="69"/>
        <v>0</v>
      </c>
      <c r="AQ77" s="86">
        <f t="shared" si="70"/>
        <v>0.010723621333409475</v>
      </c>
      <c r="AR77" s="86">
        <f t="shared" si="71"/>
        <v>0</v>
      </c>
      <c r="AS77" s="86">
        <f t="shared" si="72"/>
        <v>0.23066956305719338</v>
      </c>
      <c r="AT77" s="86">
        <f t="shared" si="73"/>
        <v>0.03909653611138871</v>
      </c>
      <c r="AU77" s="86">
        <f t="shared" si="74"/>
        <v>0</v>
      </c>
      <c r="AV77" s="86">
        <f t="shared" si="75"/>
        <v>0.14242309583434457</v>
      </c>
      <c r="AW77" s="86">
        <f t="shared" si="76"/>
        <v>0.41665737055851393</v>
      </c>
      <c r="AX77" s="86">
        <f t="shared" si="77"/>
        <v>0.23268024205720764</v>
      </c>
      <c r="AY77" s="86">
        <f t="shared" si="78"/>
        <v>0</v>
      </c>
      <c r="AZ77" s="86">
        <f t="shared" si="79"/>
        <v>0</v>
      </c>
      <c r="BA77" s="86">
        <f t="shared" si="80"/>
        <v>0.0013404526666761843</v>
      </c>
      <c r="BB77" s="86">
        <f t="shared" si="81"/>
        <v>0.009271464277843608</v>
      </c>
      <c r="BC77" s="86">
        <f t="shared" si="82"/>
        <v>0</v>
      </c>
      <c r="BD77" s="86">
        <f t="shared" si="83"/>
        <v>0.0037979492222491884</v>
      </c>
      <c r="BE77" s="86">
        <f t="shared" si="84"/>
        <v>0.9040236192841966</v>
      </c>
      <c r="BF77" s="86">
        <f t="shared" si="85"/>
        <v>0.6980407261716229</v>
      </c>
      <c r="BG77" s="86">
        <f t="shared" si="86"/>
        <v>1.178257894008366</v>
      </c>
      <c r="BH77" s="86">
        <f t="shared" si="87"/>
        <v>1.3206809898427105</v>
      </c>
      <c r="BI77" s="86">
        <f t="shared" si="88"/>
        <v>0.28048972050199156</v>
      </c>
      <c r="BJ77" s="86">
        <f t="shared" si="89"/>
        <v>0.281383355613109</v>
      </c>
      <c r="BL77" s="86">
        <f t="shared" si="31"/>
        <v>0.027271643548793637</v>
      </c>
      <c r="BM77" s="86">
        <f t="shared" si="32"/>
        <v>0</v>
      </c>
      <c r="BN77" s="86">
        <f t="shared" si="33"/>
        <v>0.00046969461440333495</v>
      </c>
      <c r="BO77" s="86">
        <f t="shared" si="34"/>
        <v>0</v>
      </c>
      <c r="BP77" s="86">
        <f t="shared" si="35"/>
        <v>0.01010332686190507</v>
      </c>
      <c r="BQ77" s="86">
        <f t="shared" si="36"/>
        <v>0.01824959283046291</v>
      </c>
      <c r="BR77" s="86">
        <f t="shared" si="37"/>
        <v>0</v>
      </c>
      <c r="BS77" s="86">
        <f t="shared" si="38"/>
        <v>0.00040609013536955</v>
      </c>
      <c r="BT77" s="86">
        <f t="shared" si="39"/>
        <v>0</v>
      </c>
      <c r="BU77" s="268">
        <f t="shared" si="40"/>
        <v>0.056500347990934494</v>
      </c>
      <c r="BW77" s="86">
        <f aca="true" t="shared" si="90" ref="BW77:BW140">BW$10*0.73*AO77</f>
        <v>0.027271643548793637</v>
      </c>
      <c r="BX77" s="86">
        <f aca="true" t="shared" si="91" ref="BX77:BX140">BX$10*0.73*AP77</f>
        <v>0</v>
      </c>
      <c r="BY77" s="86">
        <f aca="true" t="shared" si="92" ref="BY77:BY140">BY$10*0.73*AQ77</f>
        <v>0.0012525189717422266</v>
      </c>
      <c r="BZ77" s="86">
        <f aca="true" t="shared" si="93" ref="BZ77:BZ140">BZ$10*0.73*AR77</f>
        <v>0</v>
      </c>
      <c r="CA77" s="86">
        <f aca="true" t="shared" si="94" ref="CA77:CA140">CA$10*0.73*AS77</f>
        <v>0.01010332686190507</v>
      </c>
      <c r="CB77" s="86">
        <f aca="true" t="shared" si="95" ref="CB77:CB140">CB$10*0.73*AW77</f>
        <v>0.01824959283046291</v>
      </c>
      <c r="CC77" s="86">
        <f aca="true" t="shared" si="96" ref="CC77:CC140">CC$10*0.73*AZ77</f>
        <v>0</v>
      </c>
      <c r="CD77" s="86">
        <f aca="true" t="shared" si="97" ref="CD77:CD140">CD$10*0.73*BB77</f>
        <v>0.00040609013536955</v>
      </c>
      <c r="CE77" s="86">
        <f aca="true" t="shared" si="98" ref="CE77:CE140">CE$10*0.73*BC77</f>
        <v>0</v>
      </c>
      <c r="CF77" s="86">
        <f t="shared" si="41"/>
        <v>0.05728317234827339</v>
      </c>
      <c r="CH77" s="264">
        <f t="shared" si="42"/>
        <v>0.8601282626261071</v>
      </c>
      <c r="CI77" s="264">
        <f t="shared" si="43"/>
        <v>0.056500347990934494</v>
      </c>
      <c r="CJ77" s="264">
        <f t="shared" si="44"/>
        <v>0.05728317234827339</v>
      </c>
      <c r="CK77" s="293">
        <f t="shared" si="45"/>
        <v>0.25433728522633386</v>
      </c>
    </row>
    <row r="78" spans="1:89" ht="15">
      <c r="A78" s="240">
        <v>13056</v>
      </c>
      <c r="B78" s="262">
        <v>2</v>
      </c>
      <c r="C78" s="240">
        <v>0</v>
      </c>
      <c r="D78" s="240" t="s">
        <v>762</v>
      </c>
      <c r="E78" s="240">
        <v>31</v>
      </c>
      <c r="F78" s="240">
        <v>0.002423</v>
      </c>
      <c r="G78" s="255">
        <v>0.0037801638865879827</v>
      </c>
      <c r="H78" s="241">
        <v>0.0016960999999999999</v>
      </c>
      <c r="I78" s="241">
        <v>0.0426448</v>
      </c>
      <c r="J78" s="241">
        <v>0.002423</v>
      </c>
      <c r="K78" s="241">
        <v>0.0368296</v>
      </c>
      <c r="L78" s="241">
        <v>0</v>
      </c>
      <c r="M78" s="241">
        <v>0</v>
      </c>
      <c r="N78" s="241">
        <v>0.08189739999999998</v>
      </c>
      <c r="O78" s="241">
        <v>0</v>
      </c>
      <c r="P78" s="241">
        <v>0.1967476</v>
      </c>
      <c r="Q78" s="241">
        <v>0.3132939</v>
      </c>
      <c r="R78" s="241">
        <v>0.002423</v>
      </c>
      <c r="S78" s="241">
        <v>0</v>
      </c>
      <c r="T78" s="241">
        <v>0.0016960999999999999</v>
      </c>
      <c r="U78" s="241">
        <v>0</v>
      </c>
      <c r="V78" s="241">
        <v>0.013326499999999998</v>
      </c>
      <c r="W78" s="241">
        <v>0.0026653</v>
      </c>
      <c r="X78" s="241">
        <v>0.0196263</v>
      </c>
      <c r="Y78" s="241">
        <v>0</v>
      </c>
      <c r="Z78" s="241">
        <v>0.0070266999999999994</v>
      </c>
      <c r="AA78" s="241">
        <v>0.1635525</v>
      </c>
      <c r="AB78" s="241">
        <v>0.47515029999999997</v>
      </c>
      <c r="AC78" s="241">
        <v>0.2800988</v>
      </c>
      <c r="AD78" s="241">
        <v>0.4768464</v>
      </c>
      <c r="AE78" s="241">
        <v>0.16137179999999998</v>
      </c>
      <c r="AF78" s="241">
        <v>0.16185639999999998</v>
      </c>
      <c r="AI78" s="240">
        <v>13056</v>
      </c>
      <c r="AJ78" s="240">
        <v>2</v>
      </c>
      <c r="AK78" s="240">
        <v>0</v>
      </c>
      <c r="AL78" s="240" t="s">
        <v>762</v>
      </c>
      <c r="AM78" s="240">
        <v>31</v>
      </c>
      <c r="AN78" s="164">
        <v>0.0037801638865879827</v>
      </c>
      <c r="AO78" s="86">
        <f t="shared" si="68"/>
        <v>0.002646114720611588</v>
      </c>
      <c r="AP78" s="86">
        <f t="shared" si="69"/>
        <v>0.0665308844039485</v>
      </c>
      <c r="AQ78" s="86">
        <f t="shared" si="70"/>
        <v>0.05745849107613734</v>
      </c>
      <c r="AR78" s="86">
        <f t="shared" si="71"/>
        <v>0</v>
      </c>
      <c r="AS78" s="86">
        <f t="shared" si="72"/>
        <v>0</v>
      </c>
      <c r="AT78" s="86">
        <f t="shared" si="73"/>
        <v>0.12776953936667382</v>
      </c>
      <c r="AU78" s="86">
        <f t="shared" si="74"/>
        <v>0</v>
      </c>
      <c r="AV78" s="86">
        <f t="shared" si="75"/>
        <v>0.30694930759094424</v>
      </c>
      <c r="AW78" s="86">
        <f t="shared" si="76"/>
        <v>0.48877519053582624</v>
      </c>
      <c r="AX78" s="86">
        <f t="shared" si="77"/>
        <v>0.002646114720611588</v>
      </c>
      <c r="AY78" s="86">
        <f t="shared" si="78"/>
        <v>0</v>
      </c>
      <c r="AZ78" s="86">
        <f t="shared" si="79"/>
        <v>0.020790901376233902</v>
      </c>
      <c r="BA78" s="86">
        <f t="shared" si="80"/>
        <v>0.004158180275246781</v>
      </c>
      <c r="BB78" s="86">
        <f t="shared" si="81"/>
        <v>0.03061932748136266</v>
      </c>
      <c r="BC78" s="86">
        <f t="shared" si="82"/>
        <v>0</v>
      </c>
      <c r="BD78" s="86">
        <f t="shared" si="83"/>
        <v>0.01096247527110515</v>
      </c>
      <c r="BE78" s="86">
        <f t="shared" si="84"/>
        <v>0.2551610623446888</v>
      </c>
      <c r="BF78" s="86">
        <f t="shared" si="85"/>
        <v>0.7412901381599034</v>
      </c>
      <c r="BG78" s="86">
        <f t="shared" si="86"/>
        <v>0.4369869452895708</v>
      </c>
      <c r="BH78" s="86">
        <f t="shared" si="87"/>
        <v>0.743936252880515</v>
      </c>
      <c r="BI78" s="86">
        <f t="shared" si="88"/>
        <v>0.2517589148467596</v>
      </c>
      <c r="BJ78" s="86">
        <f t="shared" si="89"/>
        <v>0.2525149476240773</v>
      </c>
      <c r="BL78" s="86">
        <f aca="true" t="shared" si="99" ref="BL78:BL109">0.06*0.73*AO78</f>
        <v>0.00011589982476278755</v>
      </c>
      <c r="BM78" s="86">
        <f aca="true" t="shared" si="100" ref="BM78:BM109">0.06*0.73*AP78</f>
        <v>0.002914052736892944</v>
      </c>
      <c r="BN78" s="86">
        <f aca="true" t="shared" si="101" ref="BN78:BN109">0.06*0.73*AQ78</f>
        <v>0.0025166819091348154</v>
      </c>
      <c r="BO78" s="86">
        <f aca="true" t="shared" si="102" ref="BO78:BO109">0.06*0.73*AR78</f>
        <v>0</v>
      </c>
      <c r="BP78" s="86">
        <f aca="true" t="shared" si="103" ref="BP78:BP109">0.06*0.73*AS78</f>
        <v>0</v>
      </c>
      <c r="BQ78" s="86">
        <f aca="true" t="shared" si="104" ref="BQ78:BQ109">0.06*0.73*AW78</f>
        <v>0.02140835334546919</v>
      </c>
      <c r="BR78" s="86">
        <f aca="true" t="shared" si="105" ref="BR78:BR109">0.06*0.73*AZ78</f>
        <v>0.0009106414802790448</v>
      </c>
      <c r="BS78" s="86">
        <f aca="true" t="shared" si="106" ref="BS78:BS109">0.06*0.73*BB78</f>
        <v>0.0013411265436836844</v>
      </c>
      <c r="BT78" s="86">
        <f aca="true" t="shared" si="107" ref="BT78:BT109">0.06*0.73*BC78</f>
        <v>0</v>
      </c>
      <c r="BU78" s="268">
        <f aca="true" t="shared" si="108" ref="BU78:BU109">SUM(BL78:BT78)</f>
        <v>0.029206755840222465</v>
      </c>
      <c r="BW78" s="86">
        <f t="shared" si="90"/>
        <v>0.00011589982476278755</v>
      </c>
      <c r="BX78" s="86">
        <f t="shared" si="91"/>
        <v>0.005342430017637063</v>
      </c>
      <c r="BY78" s="86">
        <f t="shared" si="92"/>
        <v>0.006711151757692841</v>
      </c>
      <c r="BZ78" s="86">
        <f t="shared" si="93"/>
        <v>0</v>
      </c>
      <c r="CA78" s="86">
        <f t="shared" si="94"/>
        <v>0</v>
      </c>
      <c r="CB78" s="86">
        <f t="shared" si="95"/>
        <v>0.02140835334546919</v>
      </c>
      <c r="CC78" s="86">
        <f t="shared" si="96"/>
        <v>0.0024283772807441205</v>
      </c>
      <c r="CD78" s="86">
        <f t="shared" si="97"/>
        <v>0.0013411265436836844</v>
      </c>
      <c r="CE78" s="86">
        <f t="shared" si="98"/>
        <v>0</v>
      </c>
      <c r="CF78" s="86">
        <f aca="true" t="shared" si="109" ref="CF78:CF109">SUM(BW78:CE78)</f>
        <v>0.037347338769989684</v>
      </c>
      <c r="CH78" s="264">
        <f aca="true" t="shared" si="110" ref="CH78:CH109">BG78*0.73</f>
        <v>0.3190004700613867</v>
      </c>
      <c r="CI78" s="264">
        <f aca="true" t="shared" si="111" ref="CI78:CI109">BU78</f>
        <v>0.029206755840222465</v>
      </c>
      <c r="CJ78" s="264">
        <f aca="true" t="shared" si="112" ref="CJ78:CJ109">CF78</f>
        <v>0.037347338769989684</v>
      </c>
      <c r="CK78" s="293">
        <f aca="true" t="shared" si="113" ref="CK78:CK109">CJ78*4.44</f>
        <v>0.16582218413875421</v>
      </c>
    </row>
    <row r="79" spans="1:89" ht="15">
      <c r="A79" s="240">
        <v>13121</v>
      </c>
      <c r="B79" s="261">
        <v>2</v>
      </c>
      <c r="C79" s="240">
        <v>1</v>
      </c>
      <c r="D79" s="240" t="s">
        <v>762</v>
      </c>
      <c r="E79" s="240">
        <v>31</v>
      </c>
      <c r="F79" s="240">
        <v>0.000716</v>
      </c>
      <c r="G79" s="255">
        <v>0.0002530371132653625</v>
      </c>
      <c r="H79" s="241">
        <v>0.06444</v>
      </c>
      <c r="I79" s="241">
        <v>0</v>
      </c>
      <c r="J79" s="241">
        <v>0</v>
      </c>
      <c r="K79" s="241">
        <v>0.07202959999999999</v>
      </c>
      <c r="L79" s="241">
        <v>0.0059428</v>
      </c>
      <c r="M79" s="241">
        <v>0</v>
      </c>
      <c r="N79" s="241">
        <v>0.0095228</v>
      </c>
      <c r="O79" s="241">
        <v>0</v>
      </c>
      <c r="P79" s="241">
        <v>0.01969</v>
      </c>
      <c r="Q79" s="241">
        <v>0.03401</v>
      </c>
      <c r="R79" s="241">
        <v>0.000716</v>
      </c>
      <c r="S79" s="241">
        <v>0</v>
      </c>
      <c r="T79" s="241">
        <v>0</v>
      </c>
      <c r="U79" s="241">
        <v>0</v>
      </c>
      <c r="V79" s="241">
        <v>0.015752</v>
      </c>
      <c r="W79" s="241">
        <v>0.000716</v>
      </c>
      <c r="X79" s="241">
        <v>0.05412959999999999</v>
      </c>
      <c r="Y79" s="241">
        <v>0</v>
      </c>
      <c r="Z79" s="241">
        <v>0.0026492</v>
      </c>
      <c r="AA79" s="241">
        <v>0.1520784</v>
      </c>
      <c r="AB79" s="241">
        <v>0.12164839999999999</v>
      </c>
      <c r="AC79" s="241">
        <v>0.1663984</v>
      </c>
      <c r="AD79" s="241">
        <v>0.18608839999999996</v>
      </c>
      <c r="AE79" s="241">
        <v>0.0874952</v>
      </c>
      <c r="AF79" s="241">
        <v>0.08763839999999999</v>
      </c>
      <c r="AI79" s="240">
        <v>13121</v>
      </c>
      <c r="AJ79" s="240">
        <v>2</v>
      </c>
      <c r="AK79" s="240">
        <v>1</v>
      </c>
      <c r="AL79" s="240" t="s">
        <v>762</v>
      </c>
      <c r="AM79" s="240">
        <v>31</v>
      </c>
      <c r="AN79" s="164">
        <v>0.0002530371132653625</v>
      </c>
      <c r="AO79" s="86">
        <f t="shared" si="68"/>
        <v>0.02277334019388262</v>
      </c>
      <c r="AP79" s="86">
        <f t="shared" si="69"/>
        <v>0</v>
      </c>
      <c r="AQ79" s="86">
        <f t="shared" si="70"/>
        <v>0.025455533594495462</v>
      </c>
      <c r="AR79" s="86">
        <f t="shared" si="71"/>
        <v>0.0021002080401025087</v>
      </c>
      <c r="AS79" s="86">
        <f t="shared" si="72"/>
        <v>0</v>
      </c>
      <c r="AT79" s="86">
        <f t="shared" si="73"/>
        <v>0.003365393606429321</v>
      </c>
      <c r="AU79" s="86">
        <f t="shared" si="74"/>
        <v>0</v>
      </c>
      <c r="AV79" s="86">
        <f t="shared" si="75"/>
        <v>0.006958520614797468</v>
      </c>
      <c r="AW79" s="86">
        <f t="shared" si="76"/>
        <v>0.01201926288010472</v>
      </c>
      <c r="AX79" s="86">
        <f t="shared" si="77"/>
        <v>0</v>
      </c>
      <c r="AY79" s="86">
        <f t="shared" si="78"/>
        <v>0</v>
      </c>
      <c r="AZ79" s="86">
        <f t="shared" si="79"/>
        <v>0.0055668164918379745</v>
      </c>
      <c r="BA79" s="86">
        <f t="shared" si="80"/>
        <v>0.0002530371132653625</v>
      </c>
      <c r="BB79" s="86">
        <f t="shared" si="81"/>
        <v>0.019129605762861403</v>
      </c>
      <c r="BC79" s="86">
        <f t="shared" si="82"/>
        <v>0</v>
      </c>
      <c r="BD79" s="86">
        <f t="shared" si="83"/>
        <v>0.0009362373190818412</v>
      </c>
      <c r="BE79" s="86">
        <f t="shared" si="84"/>
        <v>0.053745082857563</v>
      </c>
      <c r="BF79" s="86">
        <f t="shared" si="85"/>
        <v>0.042991005543785085</v>
      </c>
      <c r="BG79" s="86">
        <f t="shared" si="86"/>
        <v>0.05880582512287025</v>
      </c>
      <c r="BH79" s="86">
        <f t="shared" si="87"/>
        <v>0.0657643457376677</v>
      </c>
      <c r="BI79" s="86">
        <f t="shared" si="88"/>
        <v>0.030921135241027298</v>
      </c>
      <c r="BJ79" s="86">
        <f t="shared" si="89"/>
        <v>0.030971742663680368</v>
      </c>
      <c r="BL79" s="86">
        <f t="shared" si="99"/>
        <v>0.0009974723004920589</v>
      </c>
      <c r="BM79" s="86">
        <f t="shared" si="100"/>
        <v>0</v>
      </c>
      <c r="BN79" s="86">
        <f t="shared" si="101"/>
        <v>0.0011149523714389011</v>
      </c>
      <c r="BO79" s="86">
        <f t="shared" si="102"/>
        <v>9.198911215648988E-05</v>
      </c>
      <c r="BP79" s="86">
        <f t="shared" si="103"/>
        <v>0</v>
      </c>
      <c r="BQ79" s="86">
        <f t="shared" si="104"/>
        <v>0.0005264437141485866</v>
      </c>
      <c r="BR79" s="86">
        <f t="shared" si="105"/>
        <v>0.00024382656234250329</v>
      </c>
      <c r="BS79" s="86">
        <f t="shared" si="106"/>
        <v>0.0008378767324133294</v>
      </c>
      <c r="BT79" s="86">
        <f t="shared" si="107"/>
        <v>0</v>
      </c>
      <c r="BU79" s="268">
        <f t="shared" si="108"/>
        <v>0.0038125607929918696</v>
      </c>
      <c r="BW79" s="86">
        <f t="shared" si="90"/>
        <v>0.0009974723004920589</v>
      </c>
      <c r="BX79" s="86">
        <f t="shared" si="91"/>
        <v>0</v>
      </c>
      <c r="BY79" s="86">
        <f t="shared" si="92"/>
        <v>0.00297320632383707</v>
      </c>
      <c r="BZ79" s="86">
        <f t="shared" si="93"/>
        <v>9.198911215648988E-05</v>
      </c>
      <c r="CA79" s="86">
        <f t="shared" si="94"/>
        <v>0</v>
      </c>
      <c r="CB79" s="86">
        <f t="shared" si="95"/>
        <v>0.0005264437141485866</v>
      </c>
      <c r="CC79" s="86">
        <f t="shared" si="96"/>
        <v>0.0006502041662466756</v>
      </c>
      <c r="CD79" s="86">
        <f t="shared" si="97"/>
        <v>0.0008378767324133294</v>
      </c>
      <c r="CE79" s="86">
        <f t="shared" si="98"/>
        <v>0</v>
      </c>
      <c r="CF79" s="86">
        <f t="shared" si="109"/>
        <v>0.006077192349294209</v>
      </c>
      <c r="CH79" s="264">
        <f t="shared" si="110"/>
        <v>0.04292825233969528</v>
      </c>
      <c r="CI79" s="264">
        <f t="shared" si="111"/>
        <v>0.0038125607929918696</v>
      </c>
      <c r="CJ79" s="264">
        <f t="shared" si="112"/>
        <v>0.006077192349294209</v>
      </c>
      <c r="CK79" s="293">
        <f t="shared" si="113"/>
        <v>0.026982734030866293</v>
      </c>
    </row>
    <row r="80" spans="1:89" ht="15">
      <c r="A80" s="240">
        <v>13106</v>
      </c>
      <c r="B80" s="261">
        <v>9</v>
      </c>
      <c r="C80" s="240">
        <v>0</v>
      </c>
      <c r="D80" s="240" t="s">
        <v>762</v>
      </c>
      <c r="E80" s="240">
        <v>31</v>
      </c>
      <c r="F80" s="240">
        <v>0.002423</v>
      </c>
      <c r="G80" s="255">
        <v>0.0037801638865879827</v>
      </c>
      <c r="H80" s="241">
        <v>0.0874703</v>
      </c>
      <c r="I80" s="241">
        <v>0</v>
      </c>
      <c r="J80" s="241">
        <v>0</v>
      </c>
      <c r="K80" s="241">
        <v>0.0036344999999999997</v>
      </c>
      <c r="L80" s="241">
        <v>0.00048459999999999996</v>
      </c>
      <c r="M80" s="241">
        <v>0</v>
      </c>
      <c r="N80" s="241">
        <v>0.05912119999999999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0.0055728999999999996</v>
      </c>
      <c r="U80" s="241">
        <v>0</v>
      </c>
      <c r="V80" s="241">
        <v>0.0012115</v>
      </c>
      <c r="W80" s="241">
        <v>0.0021807</v>
      </c>
      <c r="X80" s="241">
        <v>0</v>
      </c>
      <c r="Y80" s="241">
        <v>0</v>
      </c>
      <c r="Z80" s="241">
        <v>0.0046037</v>
      </c>
      <c r="AA80" s="241">
        <v>0.15652579999999996</v>
      </c>
      <c r="AB80" s="241">
        <v>0.06905549999999999</v>
      </c>
      <c r="AC80" s="241">
        <v>0.15652579999999996</v>
      </c>
      <c r="AD80" s="241">
        <v>0.15652579999999996</v>
      </c>
      <c r="AE80" s="241">
        <v>0.0632403</v>
      </c>
      <c r="AF80" s="241">
        <v>0.06905549999999999</v>
      </c>
      <c r="AI80" s="240">
        <v>13106</v>
      </c>
      <c r="AJ80" s="240">
        <v>9</v>
      </c>
      <c r="AK80" s="240">
        <v>0</v>
      </c>
      <c r="AL80" s="240" t="s">
        <v>762</v>
      </c>
      <c r="AM80" s="240">
        <v>31</v>
      </c>
      <c r="AN80" s="164">
        <v>0.0037801638865879827</v>
      </c>
      <c r="AO80" s="86">
        <f t="shared" si="68"/>
        <v>0.1364639163058262</v>
      </c>
      <c r="AP80" s="86">
        <f t="shared" si="69"/>
        <v>0</v>
      </c>
      <c r="AQ80" s="86">
        <f t="shared" si="70"/>
        <v>0.005670245829881974</v>
      </c>
      <c r="AR80" s="86">
        <f t="shared" si="71"/>
        <v>0.0007560327773175965</v>
      </c>
      <c r="AS80" s="86">
        <f t="shared" si="72"/>
        <v>0</v>
      </c>
      <c r="AT80" s="86">
        <f t="shared" si="73"/>
        <v>0.09223599883274677</v>
      </c>
      <c r="AU80" s="86">
        <f t="shared" si="74"/>
        <v>0</v>
      </c>
      <c r="AV80" s="86">
        <f t="shared" si="75"/>
        <v>0</v>
      </c>
      <c r="AW80" s="86">
        <f t="shared" si="76"/>
        <v>0</v>
      </c>
      <c r="AX80" s="86">
        <f t="shared" si="77"/>
        <v>0.00869437693915236</v>
      </c>
      <c r="AY80" s="86">
        <f t="shared" si="78"/>
        <v>0</v>
      </c>
      <c r="AZ80" s="86">
        <f t="shared" si="79"/>
        <v>0.0018900819432939916</v>
      </c>
      <c r="BA80" s="86">
        <f t="shared" si="80"/>
        <v>0.0034021474979291843</v>
      </c>
      <c r="BB80" s="86">
        <f t="shared" si="81"/>
        <v>0</v>
      </c>
      <c r="BC80" s="86">
        <f t="shared" si="82"/>
        <v>0</v>
      </c>
      <c r="BD80" s="86">
        <f t="shared" si="83"/>
        <v>0.0071823113845171675</v>
      </c>
      <c r="BE80" s="86">
        <f t="shared" si="84"/>
        <v>0.24419858707358363</v>
      </c>
      <c r="BF80" s="86">
        <f t="shared" si="85"/>
        <v>0.10773467076775751</v>
      </c>
      <c r="BG80" s="86">
        <f t="shared" si="86"/>
        <v>0.24419858707358363</v>
      </c>
      <c r="BH80" s="86">
        <f t="shared" si="87"/>
        <v>0.24419858707358363</v>
      </c>
      <c r="BI80" s="86">
        <f t="shared" si="88"/>
        <v>0.09866227743994636</v>
      </c>
      <c r="BJ80" s="86">
        <f t="shared" si="89"/>
        <v>0.10773467076775751</v>
      </c>
      <c r="BL80" s="86">
        <f t="shared" si="99"/>
        <v>0.005977119534195187</v>
      </c>
      <c r="BM80" s="86">
        <f t="shared" si="100"/>
        <v>0</v>
      </c>
      <c r="BN80" s="86">
        <f t="shared" si="101"/>
        <v>0.00024835676734883045</v>
      </c>
      <c r="BO80" s="86">
        <f t="shared" si="102"/>
        <v>3.311423564651072E-05</v>
      </c>
      <c r="BP80" s="86">
        <f t="shared" si="103"/>
        <v>0</v>
      </c>
      <c r="BQ80" s="86">
        <f t="shared" si="104"/>
        <v>0</v>
      </c>
      <c r="BR80" s="86">
        <f t="shared" si="105"/>
        <v>8.278558911627683E-05</v>
      </c>
      <c r="BS80" s="86">
        <f t="shared" si="106"/>
        <v>0</v>
      </c>
      <c r="BT80" s="86">
        <f t="shared" si="107"/>
        <v>0</v>
      </c>
      <c r="BU80" s="268">
        <f t="shared" si="108"/>
        <v>0.0063413761263068046</v>
      </c>
      <c r="BW80" s="86">
        <f t="shared" si="90"/>
        <v>0.005977119534195187</v>
      </c>
      <c r="BX80" s="86">
        <f t="shared" si="91"/>
        <v>0</v>
      </c>
      <c r="BY80" s="86">
        <f t="shared" si="92"/>
        <v>0.0006622847129302145</v>
      </c>
      <c r="BZ80" s="86">
        <f t="shared" si="93"/>
        <v>3.311423564651072E-05</v>
      </c>
      <c r="CA80" s="86">
        <f t="shared" si="94"/>
        <v>0</v>
      </c>
      <c r="CB80" s="86">
        <f t="shared" si="95"/>
        <v>0</v>
      </c>
      <c r="CC80" s="86">
        <f t="shared" si="96"/>
        <v>0.00022076157097673828</v>
      </c>
      <c r="CD80" s="86">
        <f t="shared" si="97"/>
        <v>0</v>
      </c>
      <c r="CE80" s="86">
        <f t="shared" si="98"/>
        <v>0</v>
      </c>
      <c r="CF80" s="86">
        <f t="shared" si="109"/>
        <v>0.00689328005374865</v>
      </c>
      <c r="CH80" s="264">
        <f t="shared" si="110"/>
        <v>0.17826496856371604</v>
      </c>
      <c r="CI80" s="264">
        <f t="shared" si="111"/>
        <v>0.0063413761263068046</v>
      </c>
      <c r="CJ80" s="264">
        <f t="shared" si="112"/>
        <v>0.00689328005374865</v>
      </c>
      <c r="CK80" s="293">
        <f t="shared" si="113"/>
        <v>0.03060616343864401</v>
      </c>
    </row>
    <row r="81" spans="1:95" ht="15">
      <c r="A81" s="240">
        <v>13076</v>
      </c>
      <c r="B81" s="261">
        <v>8</v>
      </c>
      <c r="C81" s="240">
        <v>0</v>
      </c>
      <c r="D81" s="240" t="s">
        <v>691</v>
      </c>
      <c r="E81" s="240">
        <v>33</v>
      </c>
      <c r="F81" s="240">
        <v>0.002423</v>
      </c>
      <c r="G81" s="255">
        <v>0.0037801638865879827</v>
      </c>
      <c r="H81" s="241">
        <v>0</v>
      </c>
      <c r="I81" s="241">
        <v>0.09401239999999998</v>
      </c>
      <c r="J81" s="241">
        <v>0.002423</v>
      </c>
      <c r="K81" s="241">
        <v>0.0559713</v>
      </c>
      <c r="L81" s="241">
        <v>0.002423</v>
      </c>
      <c r="M81" s="241">
        <v>0.7285961</v>
      </c>
      <c r="N81" s="241">
        <v>0.1417455</v>
      </c>
      <c r="O81" s="241">
        <v>0</v>
      </c>
      <c r="P81" s="241">
        <v>0.49283819999999995</v>
      </c>
      <c r="Q81" s="241">
        <v>0.7075159999999999</v>
      </c>
      <c r="R81" s="241">
        <v>0.002423</v>
      </c>
      <c r="S81" s="241">
        <v>0</v>
      </c>
      <c r="T81" s="241">
        <v>0</v>
      </c>
      <c r="U81" s="241">
        <v>0</v>
      </c>
      <c r="V81" s="241">
        <v>0</v>
      </c>
      <c r="W81" s="241">
        <v>0.0033921999999999997</v>
      </c>
      <c r="X81" s="241">
        <v>0.052336799999999996</v>
      </c>
      <c r="Y81" s="241">
        <v>0</v>
      </c>
      <c r="Z81" s="241">
        <v>0.0041191</v>
      </c>
      <c r="AA81" s="241">
        <v>1.0232329</v>
      </c>
      <c r="AB81" s="241">
        <v>1.7307488999999998</v>
      </c>
      <c r="AC81" s="241">
        <v>1.2376684</v>
      </c>
      <c r="AD81" s="241">
        <v>1.7307488999999998</v>
      </c>
      <c r="AE81" s="241">
        <v>1.0227483</v>
      </c>
      <c r="AF81" s="241">
        <v>1.0232329</v>
      </c>
      <c r="AI81" s="240">
        <v>13076</v>
      </c>
      <c r="AJ81" s="240">
        <v>8</v>
      </c>
      <c r="AK81" s="240">
        <v>0</v>
      </c>
      <c r="AL81" s="240" t="s">
        <v>691</v>
      </c>
      <c r="AM81" s="240">
        <v>33</v>
      </c>
      <c r="AN81" s="164">
        <v>0.0037801638865879827</v>
      </c>
      <c r="AO81" s="86">
        <f t="shared" si="68"/>
        <v>0</v>
      </c>
      <c r="AP81" s="86">
        <f t="shared" si="69"/>
        <v>0.1466703587996137</v>
      </c>
      <c r="AQ81" s="86">
        <f t="shared" si="70"/>
        <v>0.0873217857801824</v>
      </c>
      <c r="AR81" s="86">
        <f t="shared" si="71"/>
        <v>0.003780163886587983</v>
      </c>
      <c r="AS81" s="86">
        <f t="shared" si="72"/>
        <v>1.1366952806970063</v>
      </c>
      <c r="AT81" s="86">
        <f t="shared" si="73"/>
        <v>0.22113958736539702</v>
      </c>
      <c r="AU81" s="86">
        <f t="shared" si="74"/>
        <v>0</v>
      </c>
      <c r="AV81" s="86">
        <f t="shared" si="75"/>
        <v>0.7688853345319957</v>
      </c>
      <c r="AW81" s="86">
        <f t="shared" si="76"/>
        <v>1.103807854883691</v>
      </c>
      <c r="AX81" s="86">
        <f t="shared" si="77"/>
        <v>0</v>
      </c>
      <c r="AY81" s="86">
        <f t="shared" si="78"/>
        <v>0</v>
      </c>
      <c r="AZ81" s="86">
        <f t="shared" si="79"/>
        <v>0</v>
      </c>
      <c r="BA81" s="86">
        <f t="shared" si="80"/>
        <v>0.005292229441223176</v>
      </c>
      <c r="BB81" s="86">
        <f t="shared" si="81"/>
        <v>0.08165153995030043</v>
      </c>
      <c r="BC81" s="86">
        <f t="shared" si="82"/>
        <v>0</v>
      </c>
      <c r="BD81" s="86">
        <f t="shared" si="83"/>
        <v>0.006426278607199571</v>
      </c>
      <c r="BE81" s="86">
        <f t="shared" si="84"/>
        <v>1.5963632093061053</v>
      </c>
      <c r="BF81" s="86">
        <f t="shared" si="85"/>
        <v>2.700171064189796</v>
      </c>
      <c r="BG81" s="86">
        <f t="shared" si="86"/>
        <v>1.9309077132691417</v>
      </c>
      <c r="BH81" s="86">
        <f t="shared" si="87"/>
        <v>2.700171064189796</v>
      </c>
      <c r="BI81" s="86">
        <f t="shared" si="88"/>
        <v>1.5956071765287876</v>
      </c>
      <c r="BJ81" s="86">
        <f t="shared" si="89"/>
        <v>1.5963632093061053</v>
      </c>
      <c r="BL81" s="86">
        <f t="shared" si="99"/>
        <v>0</v>
      </c>
      <c r="BM81" s="86">
        <f t="shared" si="100"/>
        <v>0.00642416171542308</v>
      </c>
      <c r="BN81" s="86">
        <f t="shared" si="101"/>
        <v>0.003824694217171989</v>
      </c>
      <c r="BO81" s="86">
        <f t="shared" si="102"/>
        <v>0.00016557117823255365</v>
      </c>
      <c r="BP81" s="86">
        <f t="shared" si="103"/>
        <v>0.04978725329452888</v>
      </c>
      <c r="BQ81" s="86">
        <f t="shared" si="104"/>
        <v>0.04834678404390566</v>
      </c>
      <c r="BR81" s="86">
        <f t="shared" si="105"/>
        <v>0</v>
      </c>
      <c r="BS81" s="86">
        <f t="shared" si="106"/>
        <v>0.003576337449823159</v>
      </c>
      <c r="BT81" s="86">
        <f t="shared" si="107"/>
        <v>0</v>
      </c>
      <c r="BU81" s="268">
        <f t="shared" si="108"/>
        <v>0.11212480189908533</v>
      </c>
      <c r="BW81" s="86">
        <f t="shared" si="90"/>
        <v>0</v>
      </c>
      <c r="BX81" s="86">
        <f t="shared" si="91"/>
        <v>0.011777629811608977</v>
      </c>
      <c r="BY81" s="86">
        <f t="shared" si="92"/>
        <v>0.010199184579125305</v>
      </c>
      <c r="BZ81" s="86">
        <f t="shared" si="93"/>
        <v>0.00016557117823255365</v>
      </c>
      <c r="CA81" s="86">
        <f t="shared" si="94"/>
        <v>0.04978725329452888</v>
      </c>
      <c r="CB81" s="86">
        <f t="shared" si="95"/>
        <v>0.04834678404390566</v>
      </c>
      <c r="CC81" s="86">
        <f t="shared" si="96"/>
        <v>0</v>
      </c>
      <c r="CD81" s="86">
        <f t="shared" si="97"/>
        <v>0.003576337449823159</v>
      </c>
      <c r="CE81" s="86">
        <f t="shared" si="98"/>
        <v>0</v>
      </c>
      <c r="CF81" s="86">
        <f t="shared" si="109"/>
        <v>0.12385276035722453</v>
      </c>
      <c r="CH81" s="264">
        <f t="shared" si="110"/>
        <v>1.4095626306864735</v>
      </c>
      <c r="CI81" s="264">
        <f t="shared" si="111"/>
        <v>0.11212480189908533</v>
      </c>
      <c r="CJ81" s="264">
        <f t="shared" si="112"/>
        <v>0.12385276035722453</v>
      </c>
      <c r="CK81" s="293">
        <f t="shared" si="113"/>
        <v>0.549906255986077</v>
      </c>
      <c r="CL81" s="86" t="s">
        <v>64</v>
      </c>
      <c r="CM81" s="294">
        <f>SUM(CH70:CH81)/SUM($G70:$G81)</f>
        <v>297.7391871459892</v>
      </c>
      <c r="CN81" s="294">
        <f>SUM(CI70:CI81)/SUM($G70:$G81)</f>
        <v>23.07525563649149</v>
      </c>
      <c r="CO81" s="294">
        <f>SUM(CJ70:CJ81)/SUM($G70:$G81)</f>
        <v>28.05632535165288</v>
      </c>
      <c r="CP81" s="265">
        <f>4.44*CO81</f>
        <v>124.5700845613388</v>
      </c>
      <c r="CQ81" s="303">
        <f>SUM($G70:$G81)</f>
        <v>0.05427833435992455</v>
      </c>
    </row>
    <row r="82" spans="1:89" ht="15">
      <c r="A82" s="240">
        <v>31015</v>
      </c>
      <c r="B82" s="261">
        <v>9</v>
      </c>
      <c r="C82" s="240">
        <v>0</v>
      </c>
      <c r="D82" s="240" t="s">
        <v>254</v>
      </c>
      <c r="E82" s="240">
        <v>49</v>
      </c>
      <c r="F82" s="240">
        <v>0.017312</v>
      </c>
      <c r="G82" s="255">
        <v>0.03380594433199569</v>
      </c>
      <c r="H82" s="241">
        <v>0.1592704</v>
      </c>
      <c r="I82" s="241">
        <v>1.4749824</v>
      </c>
      <c r="J82" s="241">
        <v>0.017312</v>
      </c>
      <c r="K82" s="241">
        <v>0.7236416</v>
      </c>
      <c r="L82" s="241">
        <v>0.207744</v>
      </c>
      <c r="M82" s="241">
        <v>0.553984</v>
      </c>
      <c r="N82" s="241">
        <v>0.7236416</v>
      </c>
      <c r="O82" s="241">
        <v>0.1869696</v>
      </c>
      <c r="P82" s="241">
        <v>5.0966528</v>
      </c>
      <c r="Q82" s="241">
        <v>0</v>
      </c>
      <c r="R82" s="241">
        <v>0</v>
      </c>
      <c r="S82" s="241">
        <v>0</v>
      </c>
      <c r="T82" s="241">
        <v>0.0155808</v>
      </c>
      <c r="U82" s="241">
        <v>0</v>
      </c>
      <c r="V82" s="241">
        <v>0.4137568</v>
      </c>
      <c r="W82" s="241">
        <v>0.2025504</v>
      </c>
      <c r="X82" s="241">
        <v>0.0502048</v>
      </c>
      <c r="Y82" s="241">
        <v>0</v>
      </c>
      <c r="Z82" s="241">
        <v>0.05539840000000001</v>
      </c>
      <c r="AA82" s="241">
        <v>4.0631264</v>
      </c>
      <c r="AB82" s="241">
        <v>3.9021248</v>
      </c>
      <c r="AC82" s="241">
        <v>-1.0317952000000001</v>
      </c>
      <c r="AD82" s="241">
        <v>4.0613952</v>
      </c>
      <c r="AE82" s="241">
        <v>3.8709632000000003</v>
      </c>
      <c r="AF82" s="241">
        <v>3.903856</v>
      </c>
      <c r="AI82" s="240">
        <v>31015</v>
      </c>
      <c r="AJ82" s="240">
        <v>9</v>
      </c>
      <c r="AK82" s="240">
        <v>0</v>
      </c>
      <c r="AL82" s="240" t="s">
        <v>254</v>
      </c>
      <c r="AM82" s="240">
        <v>49</v>
      </c>
      <c r="AN82" s="164">
        <v>0.03380594433199569</v>
      </c>
      <c r="AO82" s="86">
        <f t="shared" si="68"/>
        <v>0.3110146878543603</v>
      </c>
      <c r="AP82" s="86">
        <f t="shared" si="69"/>
        <v>2.880266457086033</v>
      </c>
      <c r="AQ82" s="86">
        <f t="shared" si="70"/>
        <v>1.4130884730774198</v>
      </c>
      <c r="AR82" s="86">
        <f t="shared" si="71"/>
        <v>0.4056713319839483</v>
      </c>
      <c r="AS82" s="86">
        <f t="shared" si="72"/>
        <v>1.0817902186238622</v>
      </c>
      <c r="AT82" s="86">
        <f t="shared" si="73"/>
        <v>1.4130884730774198</v>
      </c>
      <c r="AU82" s="86">
        <f t="shared" si="74"/>
        <v>0.3651041987855535</v>
      </c>
      <c r="AV82" s="86">
        <f t="shared" si="75"/>
        <v>9.95247001133953</v>
      </c>
      <c r="AW82" s="86">
        <f t="shared" si="76"/>
        <v>0</v>
      </c>
      <c r="AX82" s="86">
        <f t="shared" si="77"/>
        <v>0.03042534989879612</v>
      </c>
      <c r="AY82" s="86">
        <f t="shared" si="78"/>
        <v>0</v>
      </c>
      <c r="AZ82" s="86">
        <f t="shared" si="79"/>
        <v>0.807962069534697</v>
      </c>
      <c r="BA82" s="86">
        <f t="shared" si="80"/>
        <v>0.39552954868434953</v>
      </c>
      <c r="BB82" s="86">
        <f t="shared" si="81"/>
        <v>0.09803723856278751</v>
      </c>
      <c r="BC82" s="86">
        <f t="shared" si="82"/>
        <v>0</v>
      </c>
      <c r="BD82" s="86">
        <f t="shared" si="83"/>
        <v>0.10817902186238622</v>
      </c>
      <c r="BE82" s="86">
        <f t="shared" si="84"/>
        <v>7.934255134719388</v>
      </c>
      <c r="BF82" s="86">
        <f t="shared" si="85"/>
        <v>7.619859852431828</v>
      </c>
      <c r="BG82" s="86">
        <f t="shared" si="86"/>
        <v>-2.0148342821869436</v>
      </c>
      <c r="BH82" s="86">
        <f t="shared" si="87"/>
        <v>7.930874540286188</v>
      </c>
      <c r="BI82" s="86">
        <f t="shared" si="88"/>
        <v>7.559009152634237</v>
      </c>
      <c r="BJ82" s="86">
        <f t="shared" si="89"/>
        <v>7.623240446865028</v>
      </c>
      <c r="BL82" s="86">
        <f t="shared" si="99"/>
        <v>0.013622443328020982</v>
      </c>
      <c r="BM82" s="86">
        <f t="shared" si="100"/>
        <v>0.12615567082036824</v>
      </c>
      <c r="BN82" s="86">
        <f t="shared" si="101"/>
        <v>0.061893275120790986</v>
      </c>
      <c r="BO82" s="86">
        <f t="shared" si="102"/>
        <v>0.017768404340896934</v>
      </c>
      <c r="BP82" s="86">
        <f t="shared" si="103"/>
        <v>0.04738241157572516</v>
      </c>
      <c r="BQ82" s="86">
        <f t="shared" si="104"/>
        <v>0</v>
      </c>
      <c r="BR82" s="86">
        <f t="shared" si="105"/>
        <v>0.03538873864561973</v>
      </c>
      <c r="BS82" s="86">
        <f t="shared" si="106"/>
        <v>0.004294031049050093</v>
      </c>
      <c r="BT82" s="86">
        <f t="shared" si="107"/>
        <v>0</v>
      </c>
      <c r="BU82" s="268">
        <f t="shared" si="108"/>
        <v>0.30650497488047207</v>
      </c>
      <c r="BW82" s="86">
        <f t="shared" si="90"/>
        <v>0.013622443328020982</v>
      </c>
      <c r="BX82" s="86">
        <f t="shared" si="91"/>
        <v>0.2312853965040084</v>
      </c>
      <c r="BY82" s="86">
        <f t="shared" si="92"/>
        <v>0.16504873365544265</v>
      </c>
      <c r="BZ82" s="86">
        <f t="shared" si="93"/>
        <v>0.017768404340896934</v>
      </c>
      <c r="CA82" s="86">
        <f t="shared" si="94"/>
        <v>0.04738241157572516</v>
      </c>
      <c r="CB82" s="86">
        <f t="shared" si="95"/>
        <v>0</v>
      </c>
      <c r="CC82" s="86">
        <f t="shared" si="96"/>
        <v>0.09436996972165264</v>
      </c>
      <c r="CD82" s="86">
        <f t="shared" si="97"/>
        <v>0.004294031049050093</v>
      </c>
      <c r="CE82" s="86">
        <f t="shared" si="98"/>
        <v>0</v>
      </c>
      <c r="CF82" s="86">
        <f t="shared" si="109"/>
        <v>0.573771390174797</v>
      </c>
      <c r="CH82" s="264">
        <f t="shared" si="110"/>
        <v>-1.4708290259964687</v>
      </c>
      <c r="CI82" s="264">
        <f t="shared" si="111"/>
        <v>0.30650497488047207</v>
      </c>
      <c r="CJ82" s="264">
        <f t="shared" si="112"/>
        <v>0.573771390174797</v>
      </c>
      <c r="CK82" s="293">
        <f t="shared" si="113"/>
        <v>2.5475449723760986</v>
      </c>
    </row>
    <row r="83" spans="1:89" ht="15">
      <c r="A83" s="240">
        <v>13082</v>
      </c>
      <c r="B83" s="261">
        <v>2</v>
      </c>
      <c r="C83" s="240">
        <v>0</v>
      </c>
      <c r="D83" s="240" t="s">
        <v>599</v>
      </c>
      <c r="E83" s="240">
        <v>50</v>
      </c>
      <c r="F83" s="240">
        <v>0.000716</v>
      </c>
      <c r="G83" s="255">
        <v>0.0013981663667807828</v>
      </c>
      <c r="H83" s="241">
        <v>0</v>
      </c>
      <c r="I83" s="241">
        <v>0</v>
      </c>
      <c r="J83" s="241">
        <v>0</v>
      </c>
      <c r="K83" s="241">
        <v>0.0025775999999999998</v>
      </c>
      <c r="L83" s="241">
        <v>0.0019332</v>
      </c>
      <c r="M83" s="241">
        <v>0.017828399999999998</v>
      </c>
      <c r="N83" s="241">
        <v>0.00179</v>
      </c>
      <c r="O83" s="241">
        <v>0</v>
      </c>
      <c r="P83" s="241">
        <v>0.0036515999999999996</v>
      </c>
      <c r="Q83" s="241">
        <v>0.1799308</v>
      </c>
      <c r="R83" s="241">
        <v>0.000716</v>
      </c>
      <c r="S83" s="241">
        <v>0</v>
      </c>
      <c r="T83" s="241">
        <v>0</v>
      </c>
      <c r="U83" s="241">
        <v>0</v>
      </c>
      <c r="V83" s="241">
        <v>0.0009308</v>
      </c>
      <c r="W83" s="241">
        <v>0.0005727999999999999</v>
      </c>
      <c r="X83" s="241">
        <v>0.0010739999999999999</v>
      </c>
      <c r="Y83" s="241">
        <v>0.0019332</v>
      </c>
      <c r="Z83" s="241">
        <v>0</v>
      </c>
      <c r="AA83" s="241">
        <v>0.024630399999999997</v>
      </c>
      <c r="AB83" s="241">
        <v>0.2046328</v>
      </c>
      <c r="AC83" s="241">
        <v>0.20098119999999997</v>
      </c>
      <c r="AD83" s="241">
        <v>0.2046328</v>
      </c>
      <c r="AE83" s="241">
        <v>0.0241292</v>
      </c>
      <c r="AF83" s="241">
        <v>0.024630399999999997</v>
      </c>
      <c r="AI83" s="240">
        <v>13082</v>
      </c>
      <c r="AJ83" s="240">
        <v>2</v>
      </c>
      <c r="AK83" s="240">
        <v>0</v>
      </c>
      <c r="AL83" s="240" t="s">
        <v>599</v>
      </c>
      <c r="AM83" s="240">
        <v>50</v>
      </c>
      <c r="AN83" s="164">
        <v>0.0013981663667807828</v>
      </c>
      <c r="AO83" s="86">
        <f t="shared" si="68"/>
        <v>0</v>
      </c>
      <c r="AP83" s="86">
        <f t="shared" si="69"/>
        <v>0</v>
      </c>
      <c r="AQ83" s="86">
        <f t="shared" si="70"/>
        <v>0.0050333989204108176</v>
      </c>
      <c r="AR83" s="86">
        <f t="shared" si="71"/>
        <v>0.0037750491903081134</v>
      </c>
      <c r="AS83" s="86">
        <f t="shared" si="72"/>
        <v>0.03481434253284149</v>
      </c>
      <c r="AT83" s="86">
        <f t="shared" si="73"/>
        <v>0.003495415916951957</v>
      </c>
      <c r="AU83" s="86">
        <f t="shared" si="74"/>
        <v>0</v>
      </c>
      <c r="AV83" s="86">
        <f t="shared" si="75"/>
        <v>0.0071306484705819925</v>
      </c>
      <c r="AW83" s="86">
        <f t="shared" si="76"/>
        <v>0.35135920797201076</v>
      </c>
      <c r="AX83" s="86">
        <f t="shared" si="77"/>
        <v>0</v>
      </c>
      <c r="AY83" s="86">
        <f t="shared" si="78"/>
        <v>0</v>
      </c>
      <c r="AZ83" s="86">
        <f t="shared" si="79"/>
        <v>0.0018176162768150177</v>
      </c>
      <c r="BA83" s="86">
        <f t="shared" si="80"/>
        <v>0.0011185330934246262</v>
      </c>
      <c r="BB83" s="86">
        <f t="shared" si="81"/>
        <v>0.002097249550171174</v>
      </c>
      <c r="BC83" s="86">
        <f t="shared" si="82"/>
        <v>0.0037750491903081134</v>
      </c>
      <c r="BD83" s="86">
        <f t="shared" si="83"/>
        <v>0</v>
      </c>
      <c r="BE83" s="86">
        <f t="shared" si="84"/>
        <v>0.04809692301725893</v>
      </c>
      <c r="BF83" s="86">
        <f t="shared" si="85"/>
        <v>0.39959594762594774</v>
      </c>
      <c r="BG83" s="86">
        <f t="shared" si="86"/>
        <v>0.3924652991553657</v>
      </c>
      <c r="BH83" s="86">
        <f t="shared" si="87"/>
        <v>0.39959594762594774</v>
      </c>
      <c r="BI83" s="86">
        <f t="shared" si="88"/>
        <v>0.04711820656051238</v>
      </c>
      <c r="BJ83" s="86">
        <f t="shared" si="89"/>
        <v>0.04809692301725893</v>
      </c>
      <c r="BL83" s="86">
        <f t="shared" si="99"/>
        <v>0</v>
      </c>
      <c r="BM83" s="86">
        <f t="shared" si="100"/>
        <v>0</v>
      </c>
      <c r="BN83" s="86">
        <f t="shared" si="101"/>
        <v>0.0002204628727139938</v>
      </c>
      <c r="BO83" s="86">
        <f t="shared" si="102"/>
        <v>0.00016534715453549536</v>
      </c>
      <c r="BP83" s="86">
        <f t="shared" si="103"/>
        <v>0.0015248682029384572</v>
      </c>
      <c r="BQ83" s="86">
        <f t="shared" si="104"/>
        <v>0.01538953330917407</v>
      </c>
      <c r="BR83" s="86">
        <f t="shared" si="105"/>
        <v>7.961159292449777E-05</v>
      </c>
      <c r="BS83" s="86">
        <f t="shared" si="106"/>
        <v>9.185953029749742E-05</v>
      </c>
      <c r="BT83" s="86">
        <f t="shared" si="107"/>
        <v>0.00016534715453549536</v>
      </c>
      <c r="BU83" s="268">
        <f t="shared" si="108"/>
        <v>0.017637029817119506</v>
      </c>
      <c r="BW83" s="86">
        <f t="shared" si="90"/>
        <v>0</v>
      </c>
      <c r="BX83" s="86">
        <f t="shared" si="91"/>
        <v>0</v>
      </c>
      <c r="BY83" s="86">
        <f t="shared" si="92"/>
        <v>0.0005879009939039835</v>
      </c>
      <c r="BZ83" s="86">
        <f t="shared" si="93"/>
        <v>0.00016534715453549536</v>
      </c>
      <c r="CA83" s="86">
        <f t="shared" si="94"/>
        <v>0.0015248682029384572</v>
      </c>
      <c r="CB83" s="86">
        <f t="shared" si="95"/>
        <v>0.01538953330917407</v>
      </c>
      <c r="CC83" s="86">
        <f t="shared" si="96"/>
        <v>0.00021229758113199416</v>
      </c>
      <c r="CD83" s="86">
        <f t="shared" si="97"/>
        <v>9.185953029749742E-05</v>
      </c>
      <c r="CE83" s="86">
        <f t="shared" si="98"/>
        <v>0.00016534715453549536</v>
      </c>
      <c r="CF83" s="86">
        <f t="shared" si="109"/>
        <v>0.01813715392651699</v>
      </c>
      <c r="CH83" s="264">
        <f t="shared" si="110"/>
        <v>0.28649966838341695</v>
      </c>
      <c r="CI83" s="264">
        <f t="shared" si="111"/>
        <v>0.017637029817119506</v>
      </c>
      <c r="CJ83" s="264">
        <f t="shared" si="112"/>
        <v>0.01813715392651699</v>
      </c>
      <c r="CK83" s="293">
        <f t="shared" si="113"/>
        <v>0.08052896343373545</v>
      </c>
    </row>
    <row r="84" spans="1:89" ht="15">
      <c r="A84" s="240">
        <v>13060</v>
      </c>
      <c r="B84" s="261">
        <v>9</v>
      </c>
      <c r="C84" s="240">
        <v>0</v>
      </c>
      <c r="D84" s="240" t="s">
        <v>255</v>
      </c>
      <c r="E84" s="240">
        <v>51</v>
      </c>
      <c r="F84" s="240">
        <v>0.002423</v>
      </c>
      <c r="G84" s="255">
        <v>0.004731504338980218</v>
      </c>
      <c r="H84" s="241">
        <v>0.3159592</v>
      </c>
      <c r="I84" s="241">
        <v>0.113881</v>
      </c>
      <c r="J84" s="241">
        <v>0.002423</v>
      </c>
      <c r="K84" s="241">
        <v>0.008480499999999998</v>
      </c>
      <c r="L84" s="241">
        <v>0</v>
      </c>
      <c r="M84" s="241">
        <v>0</v>
      </c>
      <c r="N84" s="241">
        <v>0.0472485</v>
      </c>
      <c r="O84" s="241">
        <v>0</v>
      </c>
      <c r="P84" s="241">
        <v>0.015507199999999999</v>
      </c>
      <c r="Q84" s="241">
        <v>0.5068915999999999</v>
      </c>
      <c r="R84" s="241">
        <v>0.002423</v>
      </c>
      <c r="S84" s="241">
        <v>0.002423</v>
      </c>
      <c r="T84" s="241">
        <v>0</v>
      </c>
      <c r="U84" s="241">
        <v>0</v>
      </c>
      <c r="V84" s="241">
        <v>0.007753599999999999</v>
      </c>
      <c r="W84" s="241">
        <v>0.00048459999999999996</v>
      </c>
      <c r="X84" s="241">
        <v>0</v>
      </c>
      <c r="Y84" s="241">
        <v>0</v>
      </c>
      <c r="Z84" s="241">
        <v>0.013326499999999998</v>
      </c>
      <c r="AA84" s="241">
        <v>0.4860537999999999</v>
      </c>
      <c r="AB84" s="241">
        <v>0.6769861999999999</v>
      </c>
      <c r="AC84" s="241">
        <v>0.9774381999999998</v>
      </c>
      <c r="AD84" s="241">
        <v>0.9929454</v>
      </c>
      <c r="AE84" s="241">
        <v>0.16960999999999998</v>
      </c>
      <c r="AF84" s="241">
        <v>0.17009459999999998</v>
      </c>
      <c r="AI84" s="240">
        <v>13060</v>
      </c>
      <c r="AJ84" s="240">
        <v>9</v>
      </c>
      <c r="AK84" s="240">
        <v>0</v>
      </c>
      <c r="AL84" s="240" t="s">
        <v>255</v>
      </c>
      <c r="AM84" s="240">
        <v>51</v>
      </c>
      <c r="AN84" s="164">
        <v>0.004731504338980218</v>
      </c>
      <c r="AO84" s="86">
        <f t="shared" si="68"/>
        <v>0.6169881658030205</v>
      </c>
      <c r="AP84" s="86">
        <f t="shared" si="69"/>
        <v>0.22238070393207024</v>
      </c>
      <c r="AQ84" s="86">
        <f t="shared" si="70"/>
        <v>0.01656026518643076</v>
      </c>
      <c r="AR84" s="86">
        <f t="shared" si="71"/>
        <v>0</v>
      </c>
      <c r="AS84" s="86">
        <f t="shared" si="72"/>
        <v>0</v>
      </c>
      <c r="AT84" s="86">
        <f t="shared" si="73"/>
        <v>0.09226433461011425</v>
      </c>
      <c r="AU84" s="86">
        <f t="shared" si="74"/>
        <v>0</v>
      </c>
      <c r="AV84" s="86">
        <f t="shared" si="75"/>
        <v>0.030281627769473397</v>
      </c>
      <c r="AW84" s="86">
        <f t="shared" si="76"/>
        <v>0.9898307077146614</v>
      </c>
      <c r="AX84" s="86">
        <f t="shared" si="77"/>
        <v>0</v>
      </c>
      <c r="AY84" s="86">
        <f t="shared" si="78"/>
        <v>0</v>
      </c>
      <c r="AZ84" s="86">
        <f t="shared" si="79"/>
        <v>0.015140813884736698</v>
      </c>
      <c r="BA84" s="86">
        <f t="shared" si="80"/>
        <v>0.0009463008677960436</v>
      </c>
      <c r="BB84" s="86">
        <f t="shared" si="81"/>
        <v>0</v>
      </c>
      <c r="BC84" s="86">
        <f t="shared" si="82"/>
        <v>0</v>
      </c>
      <c r="BD84" s="86">
        <f t="shared" si="83"/>
        <v>0.026023273864391197</v>
      </c>
      <c r="BE84" s="86">
        <f t="shared" si="84"/>
        <v>0.9491397703994316</v>
      </c>
      <c r="BF84" s="86">
        <f t="shared" si="85"/>
        <v>1.3219823123110728</v>
      </c>
      <c r="BG84" s="86">
        <f t="shared" si="86"/>
        <v>1.9086888503446198</v>
      </c>
      <c r="BH84" s="86">
        <f t="shared" si="87"/>
        <v>1.9389704781140935</v>
      </c>
      <c r="BI84" s="86">
        <f t="shared" si="88"/>
        <v>0.3312053037286153</v>
      </c>
      <c r="BJ84" s="86">
        <f t="shared" si="89"/>
        <v>0.3321516045964113</v>
      </c>
      <c r="BL84" s="86">
        <f t="shared" si="99"/>
        <v>0.027024081662172298</v>
      </c>
      <c r="BM84" s="86">
        <f t="shared" si="100"/>
        <v>0.009740274832224676</v>
      </c>
      <c r="BN84" s="86">
        <f t="shared" si="101"/>
        <v>0.0007253396151656673</v>
      </c>
      <c r="BO84" s="86">
        <f t="shared" si="102"/>
        <v>0</v>
      </c>
      <c r="BP84" s="86">
        <f t="shared" si="103"/>
        <v>0</v>
      </c>
      <c r="BQ84" s="86">
        <f t="shared" si="104"/>
        <v>0.04335458499790217</v>
      </c>
      <c r="BR84" s="86">
        <f t="shared" si="105"/>
        <v>0.0006631676481514674</v>
      </c>
      <c r="BS84" s="86">
        <f t="shared" si="106"/>
        <v>0</v>
      </c>
      <c r="BT84" s="86">
        <f t="shared" si="107"/>
        <v>0</v>
      </c>
      <c r="BU84" s="268">
        <f t="shared" si="108"/>
        <v>0.08150744875561627</v>
      </c>
      <c r="BW84" s="86">
        <f t="shared" si="90"/>
        <v>0.027024081662172298</v>
      </c>
      <c r="BX84" s="86">
        <f t="shared" si="91"/>
        <v>0.017857170525745238</v>
      </c>
      <c r="BY84" s="86">
        <f t="shared" si="92"/>
        <v>0.0019342389737751129</v>
      </c>
      <c r="BZ84" s="86">
        <f t="shared" si="93"/>
        <v>0</v>
      </c>
      <c r="CA84" s="86">
        <f t="shared" si="94"/>
        <v>0</v>
      </c>
      <c r="CB84" s="86">
        <f t="shared" si="95"/>
        <v>0.04335458499790217</v>
      </c>
      <c r="CC84" s="86">
        <f t="shared" si="96"/>
        <v>0.001768447061737247</v>
      </c>
      <c r="CD84" s="86">
        <f t="shared" si="97"/>
        <v>0</v>
      </c>
      <c r="CE84" s="86">
        <f t="shared" si="98"/>
        <v>0</v>
      </c>
      <c r="CF84" s="86">
        <f t="shared" si="109"/>
        <v>0.09193852322133207</v>
      </c>
      <c r="CH84" s="264">
        <f t="shared" si="110"/>
        <v>1.3933428607515723</v>
      </c>
      <c r="CI84" s="264">
        <f t="shared" si="111"/>
        <v>0.08150744875561627</v>
      </c>
      <c r="CJ84" s="264">
        <f t="shared" si="112"/>
        <v>0.09193852322133207</v>
      </c>
      <c r="CK84" s="293">
        <f t="shared" si="113"/>
        <v>0.40820704310271444</v>
      </c>
    </row>
    <row r="85" spans="1:89" ht="15">
      <c r="A85" s="240">
        <v>13051</v>
      </c>
      <c r="B85" s="261">
        <v>2</v>
      </c>
      <c r="C85" s="240">
        <v>0</v>
      </c>
      <c r="D85" s="240" t="s">
        <v>370</v>
      </c>
      <c r="E85" s="240">
        <v>52</v>
      </c>
      <c r="F85" s="240">
        <v>0.000716</v>
      </c>
      <c r="G85" s="255">
        <v>0.0013981663667807828</v>
      </c>
      <c r="H85" s="241">
        <v>0.1355388</v>
      </c>
      <c r="I85" s="241">
        <v>0.0075179999999999995</v>
      </c>
      <c r="J85" s="241">
        <v>0.000716</v>
      </c>
      <c r="K85" s="241">
        <v>0.0298572</v>
      </c>
      <c r="L85" s="241">
        <v>0.0126016</v>
      </c>
      <c r="M85" s="241">
        <v>0.0326496</v>
      </c>
      <c r="N85" s="241">
        <v>0.056563999999999996</v>
      </c>
      <c r="O85" s="241">
        <v>0</v>
      </c>
      <c r="P85" s="241">
        <v>0.35535079999999997</v>
      </c>
      <c r="Q85" s="241">
        <v>0.6749016</v>
      </c>
      <c r="R85" s="241">
        <v>0.000716</v>
      </c>
      <c r="S85" s="241">
        <v>0</v>
      </c>
      <c r="T85" s="241">
        <v>0.018759199999999997</v>
      </c>
      <c r="U85" s="241">
        <v>0</v>
      </c>
      <c r="V85" s="241">
        <v>0.014677999999999998</v>
      </c>
      <c r="W85" s="241">
        <v>0.0015752</v>
      </c>
      <c r="X85" s="241">
        <v>0.01253</v>
      </c>
      <c r="Y85" s="241">
        <v>0</v>
      </c>
      <c r="Z85" s="241">
        <v>0.0045823999999999995</v>
      </c>
      <c r="AA85" s="241">
        <v>0.2814596</v>
      </c>
      <c r="AB85" s="241">
        <v>0.8208224</v>
      </c>
      <c r="AC85" s="241">
        <v>0.6010104</v>
      </c>
      <c r="AD85" s="241">
        <v>0.9563611999999999</v>
      </c>
      <c r="AE85" s="241">
        <v>0.1391904</v>
      </c>
      <c r="AF85" s="241">
        <v>0.1459208</v>
      </c>
      <c r="AI85" s="240">
        <v>13051</v>
      </c>
      <c r="AJ85" s="240">
        <v>2</v>
      </c>
      <c r="AK85" s="240">
        <v>0</v>
      </c>
      <c r="AL85" s="240" t="s">
        <v>370</v>
      </c>
      <c r="AM85" s="240">
        <v>52</v>
      </c>
      <c r="AN85" s="164">
        <v>0.0013981663667807828</v>
      </c>
      <c r="AO85" s="86">
        <f t="shared" si="68"/>
        <v>0.2646728932316022</v>
      </c>
      <c r="AP85" s="86">
        <f t="shared" si="69"/>
        <v>0.01468074685119822</v>
      </c>
      <c r="AQ85" s="86">
        <f t="shared" si="70"/>
        <v>0.058303537494758646</v>
      </c>
      <c r="AR85" s="86">
        <f t="shared" si="71"/>
        <v>0.024607728055341775</v>
      </c>
      <c r="AS85" s="86">
        <f t="shared" si="72"/>
        <v>0.0637563863252037</v>
      </c>
      <c r="AT85" s="86">
        <f t="shared" si="73"/>
        <v>0.11045514297568185</v>
      </c>
      <c r="AU85" s="86">
        <f t="shared" si="74"/>
        <v>0</v>
      </c>
      <c r="AV85" s="86">
        <f t="shared" si="75"/>
        <v>0.6939099678333025</v>
      </c>
      <c r="AW85" s="86">
        <f t="shared" si="76"/>
        <v>1.317911617327566</v>
      </c>
      <c r="AX85" s="86">
        <f t="shared" si="77"/>
        <v>0.0366319588096565</v>
      </c>
      <c r="AY85" s="86">
        <f t="shared" si="78"/>
        <v>0</v>
      </c>
      <c r="AZ85" s="86">
        <f t="shared" si="79"/>
        <v>0.028662410519006046</v>
      </c>
      <c r="BA85" s="86">
        <f t="shared" si="80"/>
        <v>0.003075966006917722</v>
      </c>
      <c r="BB85" s="86">
        <f t="shared" si="81"/>
        <v>0.0244679114186637</v>
      </c>
      <c r="BC85" s="86">
        <f t="shared" si="82"/>
        <v>0</v>
      </c>
      <c r="BD85" s="86">
        <f t="shared" si="83"/>
        <v>0.00894826474739701</v>
      </c>
      <c r="BE85" s="86">
        <f t="shared" si="84"/>
        <v>0.5496191987815257</v>
      </c>
      <c r="BF85" s="86">
        <f t="shared" si="85"/>
        <v>1.6028579228774893</v>
      </c>
      <c r="BG85" s="86">
        <f t="shared" si="86"/>
        <v>1.173620848275789</v>
      </c>
      <c r="BH85" s="86">
        <f t="shared" si="87"/>
        <v>1.8675308161090916</v>
      </c>
      <c r="BI85" s="86">
        <f t="shared" si="88"/>
        <v>0.2718035417021842</v>
      </c>
      <c r="BJ85" s="86">
        <f t="shared" si="89"/>
        <v>0.2849463055499235</v>
      </c>
      <c r="BL85" s="86">
        <f t="shared" si="99"/>
        <v>0.011592672723544176</v>
      </c>
      <c r="BM85" s="86">
        <f t="shared" si="100"/>
        <v>0.000643016712082482</v>
      </c>
      <c r="BN85" s="86">
        <f t="shared" si="101"/>
        <v>0.002553694942270429</v>
      </c>
      <c r="BO85" s="86">
        <f t="shared" si="102"/>
        <v>0.0010778184888239697</v>
      </c>
      <c r="BP85" s="86">
        <f t="shared" si="103"/>
        <v>0.002792529721043922</v>
      </c>
      <c r="BQ85" s="86">
        <f t="shared" si="104"/>
        <v>0.05772452883894739</v>
      </c>
      <c r="BR85" s="86">
        <f t="shared" si="105"/>
        <v>0.0012554135807324649</v>
      </c>
      <c r="BS85" s="86">
        <f t="shared" si="106"/>
        <v>0.00107169452013747</v>
      </c>
      <c r="BT85" s="86">
        <f t="shared" si="107"/>
        <v>0</v>
      </c>
      <c r="BU85" s="268">
        <f t="shared" si="108"/>
        <v>0.0787113695275823</v>
      </c>
      <c r="BW85" s="86">
        <f t="shared" si="90"/>
        <v>0.011592672723544176</v>
      </c>
      <c r="BX85" s="86">
        <f t="shared" si="91"/>
        <v>0.0011788639721512168</v>
      </c>
      <c r="BY85" s="86">
        <f t="shared" si="92"/>
        <v>0.0068098531793878096</v>
      </c>
      <c r="BZ85" s="86">
        <f t="shared" si="93"/>
        <v>0.0010778184888239697</v>
      </c>
      <c r="CA85" s="86">
        <f t="shared" si="94"/>
        <v>0.002792529721043922</v>
      </c>
      <c r="CB85" s="86">
        <f t="shared" si="95"/>
        <v>0.05772452883894739</v>
      </c>
      <c r="CC85" s="86">
        <f t="shared" si="96"/>
        <v>0.0033477695486199073</v>
      </c>
      <c r="CD85" s="86">
        <f t="shared" si="97"/>
        <v>0.00107169452013747</v>
      </c>
      <c r="CE85" s="86">
        <f t="shared" si="98"/>
        <v>0</v>
      </c>
      <c r="CF85" s="86">
        <f t="shared" si="109"/>
        <v>0.08559573099265587</v>
      </c>
      <c r="CH85" s="264">
        <f t="shared" si="110"/>
        <v>0.856743219241326</v>
      </c>
      <c r="CI85" s="264">
        <f t="shared" si="111"/>
        <v>0.0787113695275823</v>
      </c>
      <c r="CJ85" s="264">
        <f t="shared" si="112"/>
        <v>0.08559573099265587</v>
      </c>
      <c r="CK85" s="293">
        <f t="shared" si="113"/>
        <v>0.3800450456073921</v>
      </c>
    </row>
    <row r="86" spans="1:89" ht="15">
      <c r="A86" s="240">
        <v>13017</v>
      </c>
      <c r="B86" s="261">
        <v>8</v>
      </c>
      <c r="C86" s="240">
        <v>0</v>
      </c>
      <c r="D86" s="240" t="s">
        <v>764</v>
      </c>
      <c r="E86" s="240">
        <v>61</v>
      </c>
      <c r="F86" s="240">
        <v>0.002423</v>
      </c>
      <c r="G86" s="255">
        <v>0.004731504338980218</v>
      </c>
      <c r="H86" s="241">
        <v>0.0874703</v>
      </c>
      <c r="I86" s="241">
        <v>0.028349099999999995</v>
      </c>
      <c r="J86" s="241">
        <v>0.002423</v>
      </c>
      <c r="K86" s="241">
        <v>0.13059969999999999</v>
      </c>
      <c r="L86" s="241">
        <v>0.0055728999999999996</v>
      </c>
      <c r="M86" s="241">
        <v>0.0196263</v>
      </c>
      <c r="N86" s="241">
        <v>0.030772099999999997</v>
      </c>
      <c r="O86" s="241">
        <v>0.0009691999999999999</v>
      </c>
      <c r="P86" s="241">
        <v>0.056213599999999996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0.0908625</v>
      </c>
      <c r="W86" s="241">
        <v>0.030529799999999996</v>
      </c>
      <c r="X86" s="241">
        <v>0.007511299999999999</v>
      </c>
      <c r="Y86" s="241">
        <v>0.0053306</v>
      </c>
      <c r="Z86" s="241">
        <v>0.007511299999999999</v>
      </c>
      <c r="AA86" s="241">
        <v>0.3040865</v>
      </c>
      <c r="AB86" s="241">
        <v>0.2166162</v>
      </c>
      <c r="AC86" s="241">
        <v>0.24787289999999998</v>
      </c>
      <c r="AD86" s="241">
        <v>0.3040865</v>
      </c>
      <c r="AE86" s="241">
        <v>0.21588929999999998</v>
      </c>
      <c r="AF86" s="241">
        <v>0.2166162</v>
      </c>
      <c r="AI86" s="240">
        <v>13017</v>
      </c>
      <c r="AJ86" s="240">
        <v>8</v>
      </c>
      <c r="AK86" s="240">
        <v>0</v>
      </c>
      <c r="AL86" s="240" t="s">
        <v>764</v>
      </c>
      <c r="AM86" s="240">
        <v>61</v>
      </c>
      <c r="AN86" s="164">
        <v>0.004731504338980218</v>
      </c>
      <c r="AO86" s="86">
        <f t="shared" si="68"/>
        <v>0.17080730663718588</v>
      </c>
      <c r="AP86" s="86">
        <f t="shared" si="69"/>
        <v>0.05535860076606854</v>
      </c>
      <c r="AQ86" s="86">
        <f t="shared" si="70"/>
        <v>0.25502808387103376</v>
      </c>
      <c r="AR86" s="86">
        <f t="shared" si="71"/>
        <v>0.010882459979654502</v>
      </c>
      <c r="AS86" s="86">
        <f t="shared" si="72"/>
        <v>0.03832518514573977</v>
      </c>
      <c r="AT86" s="86">
        <f t="shared" si="73"/>
        <v>0.06009010510504877</v>
      </c>
      <c r="AU86" s="86">
        <f t="shared" si="74"/>
        <v>0.0018926017355920873</v>
      </c>
      <c r="AV86" s="86">
        <f t="shared" si="75"/>
        <v>0.10977090066434107</v>
      </c>
      <c r="AW86" s="86">
        <f t="shared" si="76"/>
        <v>0</v>
      </c>
      <c r="AX86" s="86">
        <f t="shared" si="77"/>
        <v>0</v>
      </c>
      <c r="AY86" s="86">
        <f t="shared" si="78"/>
        <v>0</v>
      </c>
      <c r="AZ86" s="86">
        <f t="shared" si="79"/>
        <v>0.1774314127117582</v>
      </c>
      <c r="BA86" s="86">
        <f t="shared" si="80"/>
        <v>0.059616954671150746</v>
      </c>
      <c r="BB86" s="86">
        <f t="shared" si="81"/>
        <v>0.014667663450838676</v>
      </c>
      <c r="BC86" s="86">
        <f t="shared" si="82"/>
        <v>0.01040930954575648</v>
      </c>
      <c r="BD86" s="86">
        <f t="shared" si="83"/>
        <v>0.014667663450838676</v>
      </c>
      <c r="BE86" s="86">
        <f t="shared" si="84"/>
        <v>0.5938037945420174</v>
      </c>
      <c r="BF86" s="86">
        <f t="shared" si="85"/>
        <v>0.4229964879048316</v>
      </c>
      <c r="BG86" s="86">
        <f t="shared" si="86"/>
        <v>0.48403289387767634</v>
      </c>
      <c r="BH86" s="86">
        <f t="shared" si="87"/>
        <v>0.5938037945420174</v>
      </c>
      <c r="BI86" s="86">
        <f t="shared" si="88"/>
        <v>0.42157703660313744</v>
      </c>
      <c r="BJ86" s="86">
        <f t="shared" si="89"/>
        <v>0.4229964879048316</v>
      </c>
      <c r="BL86" s="86">
        <f t="shared" si="99"/>
        <v>0.007481360030708741</v>
      </c>
      <c r="BM86" s="86">
        <f t="shared" si="100"/>
        <v>0.002424706713553802</v>
      </c>
      <c r="BN86" s="86">
        <f t="shared" si="101"/>
        <v>0.011170230073551278</v>
      </c>
      <c r="BO86" s="86">
        <f t="shared" si="102"/>
        <v>0.0004766517471088672</v>
      </c>
      <c r="BP86" s="86">
        <f t="shared" si="103"/>
        <v>0.001678643109383402</v>
      </c>
      <c r="BQ86" s="86">
        <f t="shared" si="104"/>
        <v>0</v>
      </c>
      <c r="BR86" s="86">
        <f t="shared" si="105"/>
        <v>0.007771495876775008</v>
      </c>
      <c r="BS86" s="86">
        <f t="shared" si="106"/>
        <v>0.000642443659146734</v>
      </c>
      <c r="BT86" s="86">
        <f t="shared" si="107"/>
        <v>0.00045592775810413385</v>
      </c>
      <c r="BU86" s="268">
        <f t="shared" si="108"/>
        <v>0.03210145896833197</v>
      </c>
      <c r="BW86" s="86">
        <f t="shared" si="90"/>
        <v>0.007481360030708741</v>
      </c>
      <c r="BX86" s="86">
        <f t="shared" si="91"/>
        <v>0.004445295641515303</v>
      </c>
      <c r="BY86" s="86">
        <f t="shared" si="92"/>
        <v>0.029787280196136745</v>
      </c>
      <c r="BZ86" s="86">
        <f t="shared" si="93"/>
        <v>0.0004766517471088672</v>
      </c>
      <c r="CA86" s="86">
        <f t="shared" si="94"/>
        <v>0.001678643109383402</v>
      </c>
      <c r="CB86" s="86">
        <f t="shared" si="95"/>
        <v>0</v>
      </c>
      <c r="CC86" s="86">
        <f t="shared" si="96"/>
        <v>0.020723989004733365</v>
      </c>
      <c r="CD86" s="86">
        <f t="shared" si="97"/>
        <v>0.000642443659146734</v>
      </c>
      <c r="CE86" s="86">
        <f t="shared" si="98"/>
        <v>0.00045592775810413385</v>
      </c>
      <c r="CF86" s="86">
        <f t="shared" si="109"/>
        <v>0.06569159114683729</v>
      </c>
      <c r="CH86" s="264">
        <f t="shared" si="110"/>
        <v>0.35334401253070374</v>
      </c>
      <c r="CI86" s="264">
        <f t="shared" si="111"/>
        <v>0.03210145896833197</v>
      </c>
      <c r="CJ86" s="264">
        <f t="shared" si="112"/>
        <v>0.06569159114683729</v>
      </c>
      <c r="CK86" s="293">
        <f t="shared" si="113"/>
        <v>0.29167066469195757</v>
      </c>
    </row>
    <row r="87" spans="1:89" ht="15">
      <c r="A87" s="240">
        <v>13064</v>
      </c>
      <c r="B87" s="261">
        <v>3</v>
      </c>
      <c r="C87" s="240">
        <v>0</v>
      </c>
      <c r="D87" s="240" t="s">
        <v>381</v>
      </c>
      <c r="E87" s="240">
        <v>62</v>
      </c>
      <c r="F87" s="240">
        <v>0.002423</v>
      </c>
      <c r="G87" s="255">
        <v>0.004731504338980218</v>
      </c>
      <c r="H87" s="241">
        <v>0.013326499999999998</v>
      </c>
      <c r="I87" s="241">
        <v>0</v>
      </c>
      <c r="J87" s="241">
        <v>0</v>
      </c>
      <c r="K87" s="241">
        <v>0</v>
      </c>
      <c r="L87" s="241">
        <v>0</v>
      </c>
      <c r="M87" s="241">
        <v>0.0106612</v>
      </c>
      <c r="N87" s="241">
        <v>0.0109035</v>
      </c>
      <c r="O87" s="241">
        <v>0</v>
      </c>
      <c r="P87" s="241">
        <v>0.36853829999999993</v>
      </c>
      <c r="Q87" s="241">
        <v>0.7298075999999999</v>
      </c>
      <c r="R87" s="241">
        <v>0.002423</v>
      </c>
      <c r="S87" s="241">
        <v>0</v>
      </c>
      <c r="T87" s="241">
        <v>0.0067843999999999995</v>
      </c>
      <c r="U87" s="241">
        <v>0</v>
      </c>
      <c r="V87" s="241">
        <v>0</v>
      </c>
      <c r="W87" s="241">
        <v>0</v>
      </c>
      <c r="X87" s="241">
        <v>0</v>
      </c>
      <c r="Y87" s="241">
        <v>0</v>
      </c>
      <c r="Z87" s="241">
        <v>0.009692</v>
      </c>
      <c r="AA87" s="241">
        <v>0.0351335</v>
      </c>
      <c r="AB87" s="241">
        <v>0.7513723</v>
      </c>
      <c r="AC87" s="241">
        <v>0.39640279999999994</v>
      </c>
      <c r="AD87" s="241">
        <v>0.7646988</v>
      </c>
      <c r="AE87" s="241">
        <v>0.0215647</v>
      </c>
      <c r="AF87" s="241">
        <v>0.021807</v>
      </c>
      <c r="AI87" s="240">
        <v>13064</v>
      </c>
      <c r="AJ87" s="240">
        <v>3</v>
      </c>
      <c r="AK87" s="240">
        <v>0</v>
      </c>
      <c r="AL87" s="240" t="s">
        <v>381</v>
      </c>
      <c r="AM87" s="240">
        <v>62</v>
      </c>
      <c r="AN87" s="164">
        <v>0.004731504338980218</v>
      </c>
      <c r="AO87" s="86">
        <f t="shared" si="68"/>
        <v>0.026023273864391197</v>
      </c>
      <c r="AP87" s="86">
        <f t="shared" si="69"/>
        <v>0</v>
      </c>
      <c r="AQ87" s="86">
        <f t="shared" si="70"/>
        <v>0</v>
      </c>
      <c r="AR87" s="86">
        <f t="shared" si="71"/>
        <v>0</v>
      </c>
      <c r="AS87" s="86">
        <f t="shared" si="72"/>
        <v>0.02081861909151296</v>
      </c>
      <c r="AT87" s="86">
        <f t="shared" si="73"/>
        <v>0.021291769525410984</v>
      </c>
      <c r="AU87" s="86">
        <f t="shared" si="74"/>
        <v>0</v>
      </c>
      <c r="AV87" s="86">
        <f t="shared" si="75"/>
        <v>0.7196618099588912</v>
      </c>
      <c r="AW87" s="86">
        <f t="shared" si="76"/>
        <v>1.4251291069008416</v>
      </c>
      <c r="AX87" s="86">
        <f t="shared" si="77"/>
        <v>0.01324821214914461</v>
      </c>
      <c r="AY87" s="86">
        <f t="shared" si="78"/>
        <v>0</v>
      </c>
      <c r="AZ87" s="86">
        <f t="shared" si="79"/>
        <v>0</v>
      </c>
      <c r="BA87" s="86">
        <f t="shared" si="80"/>
        <v>0</v>
      </c>
      <c r="BB87" s="86">
        <f t="shared" si="81"/>
        <v>0</v>
      </c>
      <c r="BC87" s="86">
        <f t="shared" si="82"/>
        <v>0</v>
      </c>
      <c r="BD87" s="86">
        <f t="shared" si="83"/>
        <v>0.018926017355920872</v>
      </c>
      <c r="BE87" s="86">
        <f t="shared" si="84"/>
        <v>0.06860681291521317</v>
      </c>
      <c r="BF87" s="86">
        <f t="shared" si="85"/>
        <v>1.467239495517766</v>
      </c>
      <c r="BG87" s="86">
        <f t="shared" si="86"/>
        <v>0.7740741098571636</v>
      </c>
      <c r="BH87" s="86">
        <f t="shared" si="87"/>
        <v>1.493262769382157</v>
      </c>
      <c r="BI87" s="86">
        <f t="shared" si="88"/>
        <v>0.04211038861692394</v>
      </c>
      <c r="BJ87" s="86">
        <f t="shared" si="89"/>
        <v>0.04258353905082197</v>
      </c>
      <c r="BL87" s="86">
        <f t="shared" si="99"/>
        <v>0.0011398193952603345</v>
      </c>
      <c r="BM87" s="86">
        <f t="shared" si="100"/>
        <v>0</v>
      </c>
      <c r="BN87" s="86">
        <f t="shared" si="101"/>
        <v>0</v>
      </c>
      <c r="BO87" s="86">
        <f t="shared" si="102"/>
        <v>0</v>
      </c>
      <c r="BP87" s="86">
        <f t="shared" si="103"/>
        <v>0.0009118555162082677</v>
      </c>
      <c r="BQ87" s="86">
        <f t="shared" si="104"/>
        <v>0.06242065488225686</v>
      </c>
      <c r="BR87" s="86">
        <f t="shared" si="105"/>
        <v>0</v>
      </c>
      <c r="BS87" s="86">
        <f t="shared" si="106"/>
        <v>0</v>
      </c>
      <c r="BT87" s="86">
        <f t="shared" si="107"/>
        <v>0</v>
      </c>
      <c r="BU87" s="268">
        <f t="shared" si="108"/>
        <v>0.06447232979372546</v>
      </c>
      <c r="BW87" s="86">
        <f t="shared" si="90"/>
        <v>0.0011398193952603345</v>
      </c>
      <c r="BX87" s="86">
        <f t="shared" si="91"/>
        <v>0</v>
      </c>
      <c r="BY87" s="86">
        <f t="shared" si="92"/>
        <v>0</v>
      </c>
      <c r="BZ87" s="86">
        <f t="shared" si="93"/>
        <v>0</v>
      </c>
      <c r="CA87" s="86">
        <f t="shared" si="94"/>
        <v>0.0009118555162082677</v>
      </c>
      <c r="CB87" s="86">
        <f t="shared" si="95"/>
        <v>0.06242065488225686</v>
      </c>
      <c r="CC87" s="86">
        <f t="shared" si="96"/>
        <v>0</v>
      </c>
      <c r="CD87" s="86">
        <f t="shared" si="97"/>
        <v>0</v>
      </c>
      <c r="CE87" s="86">
        <f t="shared" si="98"/>
        <v>0</v>
      </c>
      <c r="CF87" s="86">
        <f t="shared" si="109"/>
        <v>0.06447232979372546</v>
      </c>
      <c r="CH87" s="264">
        <f t="shared" si="110"/>
        <v>0.5650741001957295</v>
      </c>
      <c r="CI87" s="264">
        <f t="shared" si="111"/>
        <v>0.06447232979372546</v>
      </c>
      <c r="CJ87" s="264">
        <f t="shared" si="112"/>
        <v>0.06447232979372546</v>
      </c>
      <c r="CK87" s="293">
        <f t="shared" si="113"/>
        <v>0.28625714428414106</v>
      </c>
    </row>
    <row r="88" spans="1:89" ht="15">
      <c r="A88" s="240">
        <v>13071</v>
      </c>
      <c r="B88" s="261">
        <v>9</v>
      </c>
      <c r="C88" s="240">
        <v>0</v>
      </c>
      <c r="D88" s="240" t="s">
        <v>381</v>
      </c>
      <c r="E88" s="240">
        <v>62</v>
      </c>
      <c r="F88" s="240">
        <v>0.000716</v>
      </c>
      <c r="G88" s="255">
        <v>0.0013981663667807828</v>
      </c>
      <c r="H88" s="241">
        <v>0.0020764</v>
      </c>
      <c r="I88" s="241">
        <v>0</v>
      </c>
      <c r="J88" s="241">
        <v>0</v>
      </c>
      <c r="K88" s="241">
        <v>0.0045823999999999995</v>
      </c>
      <c r="L88" s="241">
        <v>0.0005011999999999999</v>
      </c>
      <c r="M88" s="241">
        <v>0</v>
      </c>
      <c r="N88" s="241">
        <v>0.0085204</v>
      </c>
      <c r="O88" s="241">
        <v>0.00028639999999999997</v>
      </c>
      <c r="P88" s="241">
        <v>0</v>
      </c>
      <c r="Q88" s="241">
        <v>0</v>
      </c>
      <c r="R88" s="241">
        <v>0</v>
      </c>
      <c r="S88" s="241">
        <v>0</v>
      </c>
      <c r="T88" s="241">
        <v>0.000358</v>
      </c>
      <c r="U88" s="241">
        <v>0</v>
      </c>
      <c r="V88" s="241">
        <v>0.0020764</v>
      </c>
      <c r="W88" s="241">
        <v>0.0016467999999999997</v>
      </c>
      <c r="X88" s="241">
        <v>0.0005011999999999999</v>
      </c>
      <c r="Y88" s="241">
        <v>0.0005011999999999999</v>
      </c>
      <c r="Z88" s="241">
        <v>0.0032219999999999996</v>
      </c>
      <c r="AA88" s="241">
        <v>0.016038399999999998</v>
      </c>
      <c r="AB88" s="241">
        <v>0.013961999999999999</v>
      </c>
      <c r="AC88" s="241">
        <v>0.016038399999999998</v>
      </c>
      <c r="AD88" s="241">
        <v>0.016038399999999998</v>
      </c>
      <c r="AE88" s="241">
        <v>0.013890399999999997</v>
      </c>
      <c r="AF88" s="241">
        <v>0.013961999999999999</v>
      </c>
      <c r="AI88" s="240">
        <v>13071</v>
      </c>
      <c r="AJ88" s="240">
        <v>9</v>
      </c>
      <c r="AK88" s="240">
        <v>0</v>
      </c>
      <c r="AL88" s="240" t="s">
        <v>381</v>
      </c>
      <c r="AM88" s="240">
        <v>62</v>
      </c>
      <c r="AN88" s="164">
        <v>0.0013981663667807828</v>
      </c>
      <c r="AO88" s="86">
        <f t="shared" si="68"/>
        <v>0.004054682463664271</v>
      </c>
      <c r="AP88" s="86">
        <f t="shared" si="69"/>
        <v>0</v>
      </c>
      <c r="AQ88" s="86">
        <f t="shared" si="70"/>
        <v>0.00894826474739701</v>
      </c>
      <c r="AR88" s="86">
        <f t="shared" si="71"/>
        <v>0.0009787164567465478</v>
      </c>
      <c r="AS88" s="86">
        <f t="shared" si="72"/>
        <v>0</v>
      </c>
      <c r="AT88" s="86">
        <f t="shared" si="73"/>
        <v>0.016638179764691317</v>
      </c>
      <c r="AU88" s="86">
        <f t="shared" si="74"/>
        <v>0.0005592665467123131</v>
      </c>
      <c r="AV88" s="86">
        <f t="shared" si="75"/>
        <v>0</v>
      </c>
      <c r="AW88" s="86">
        <f t="shared" si="76"/>
        <v>0</v>
      </c>
      <c r="AX88" s="86">
        <f t="shared" si="77"/>
        <v>0.0006990831833903914</v>
      </c>
      <c r="AY88" s="86">
        <f t="shared" si="78"/>
        <v>0</v>
      </c>
      <c r="AZ88" s="86">
        <f t="shared" si="79"/>
        <v>0.004054682463664271</v>
      </c>
      <c r="BA88" s="86">
        <f t="shared" si="80"/>
        <v>0.0032157826435958</v>
      </c>
      <c r="BB88" s="86">
        <f t="shared" si="81"/>
        <v>0.0009787164567465478</v>
      </c>
      <c r="BC88" s="86">
        <f t="shared" si="82"/>
        <v>0.0009787164567465478</v>
      </c>
      <c r="BD88" s="86">
        <f t="shared" si="83"/>
        <v>0.006291748650513522</v>
      </c>
      <c r="BE88" s="86">
        <f t="shared" si="84"/>
        <v>0.03131892661588953</v>
      </c>
      <c r="BF88" s="86">
        <f t="shared" si="85"/>
        <v>0.027264244152225264</v>
      </c>
      <c r="BG88" s="86">
        <f t="shared" si="86"/>
        <v>0.03131892661588953</v>
      </c>
      <c r="BH88" s="86">
        <f t="shared" si="87"/>
        <v>0.03131892661588953</v>
      </c>
      <c r="BI88" s="86">
        <f t="shared" si="88"/>
        <v>0.027124427515547184</v>
      </c>
      <c r="BJ88" s="86">
        <f t="shared" si="89"/>
        <v>0.027264244152225264</v>
      </c>
      <c r="BL88" s="86">
        <f t="shared" si="99"/>
        <v>0.00017759509190849504</v>
      </c>
      <c r="BM88" s="86">
        <f t="shared" si="100"/>
        <v>0</v>
      </c>
      <c r="BN88" s="86">
        <f t="shared" si="101"/>
        <v>0.000391933995935989</v>
      </c>
      <c r="BO88" s="86">
        <f t="shared" si="102"/>
        <v>4.28677808054988E-05</v>
      </c>
      <c r="BP88" s="86">
        <f t="shared" si="103"/>
        <v>0</v>
      </c>
      <c r="BQ88" s="86">
        <f t="shared" si="104"/>
        <v>0</v>
      </c>
      <c r="BR88" s="86">
        <f t="shared" si="105"/>
        <v>0.00017759509190849504</v>
      </c>
      <c r="BS88" s="86">
        <f t="shared" si="106"/>
        <v>4.28677808054988E-05</v>
      </c>
      <c r="BT88" s="86">
        <f t="shared" si="107"/>
        <v>4.28677808054988E-05</v>
      </c>
      <c r="BU88" s="268">
        <f t="shared" si="108"/>
        <v>0.0008757275221694756</v>
      </c>
      <c r="BW88" s="86">
        <f t="shared" si="90"/>
        <v>0.00017759509190849504</v>
      </c>
      <c r="BX88" s="86">
        <f t="shared" si="91"/>
        <v>0</v>
      </c>
      <c r="BY88" s="86">
        <f t="shared" si="92"/>
        <v>0.0010451573224959708</v>
      </c>
      <c r="BZ88" s="86">
        <f t="shared" si="93"/>
        <v>4.28677808054988E-05</v>
      </c>
      <c r="CA88" s="86">
        <f t="shared" si="94"/>
        <v>0</v>
      </c>
      <c r="CB88" s="86">
        <f t="shared" si="95"/>
        <v>0</v>
      </c>
      <c r="CC88" s="86">
        <f t="shared" si="96"/>
        <v>0.00047358691175598697</v>
      </c>
      <c r="CD88" s="86">
        <f t="shared" si="97"/>
        <v>4.28677808054988E-05</v>
      </c>
      <c r="CE88" s="86">
        <f t="shared" si="98"/>
        <v>4.28677808054988E-05</v>
      </c>
      <c r="CF88" s="86">
        <f t="shared" si="109"/>
        <v>0.0018249426685769492</v>
      </c>
      <c r="CH88" s="264">
        <f t="shared" si="110"/>
        <v>0.022862816429599357</v>
      </c>
      <c r="CI88" s="264">
        <f t="shared" si="111"/>
        <v>0.0008757275221694756</v>
      </c>
      <c r="CJ88" s="264">
        <f t="shared" si="112"/>
        <v>0.0018249426685769492</v>
      </c>
      <c r="CK88" s="293">
        <f t="shared" si="113"/>
        <v>0.008102745448481654</v>
      </c>
    </row>
    <row r="89" spans="1:89" ht="15">
      <c r="A89" s="240">
        <v>13080</v>
      </c>
      <c r="B89" s="261">
        <v>9</v>
      </c>
      <c r="C89" s="240">
        <v>0</v>
      </c>
      <c r="D89" s="240" t="s">
        <v>381</v>
      </c>
      <c r="E89" s="240">
        <v>62</v>
      </c>
      <c r="F89" s="240">
        <v>0.002423</v>
      </c>
      <c r="G89" s="255">
        <v>0.004731504338980218</v>
      </c>
      <c r="H89" s="241">
        <v>0</v>
      </c>
      <c r="I89" s="241">
        <v>0</v>
      </c>
      <c r="J89" s="241">
        <v>0</v>
      </c>
      <c r="K89" s="241">
        <v>0.00048459999999999996</v>
      </c>
      <c r="L89" s="241">
        <v>0</v>
      </c>
      <c r="M89" s="241">
        <v>0.0012115</v>
      </c>
      <c r="N89" s="241">
        <v>0.0070266999999999994</v>
      </c>
      <c r="O89" s="241">
        <v>0</v>
      </c>
      <c r="P89" s="241">
        <v>0.0033921999999999997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0.00048459999999999996</v>
      </c>
      <c r="X89" s="241">
        <v>0</v>
      </c>
      <c r="Y89" s="241">
        <v>0</v>
      </c>
      <c r="Z89" s="241">
        <v>0.0019383999999999998</v>
      </c>
      <c r="AA89" s="241">
        <v>0.0092074</v>
      </c>
      <c r="AB89" s="241">
        <v>0.0092074</v>
      </c>
      <c r="AC89" s="241">
        <v>0.0055728999999999996</v>
      </c>
      <c r="AD89" s="241">
        <v>0.0092074</v>
      </c>
      <c r="AE89" s="241">
        <v>0.0087228</v>
      </c>
      <c r="AF89" s="241">
        <v>0.0092074</v>
      </c>
      <c r="AI89" s="240">
        <v>13080</v>
      </c>
      <c r="AJ89" s="240">
        <v>9</v>
      </c>
      <c r="AK89" s="240">
        <v>0</v>
      </c>
      <c r="AL89" s="240" t="s">
        <v>381</v>
      </c>
      <c r="AM89" s="240">
        <v>62</v>
      </c>
      <c r="AN89" s="164">
        <v>0.004731504338980218</v>
      </c>
      <c r="AO89" s="86">
        <f t="shared" si="68"/>
        <v>0</v>
      </c>
      <c r="AP89" s="86">
        <f t="shared" si="69"/>
        <v>0</v>
      </c>
      <c r="AQ89" s="86">
        <f t="shared" si="70"/>
        <v>0.0009463008677960436</v>
      </c>
      <c r="AR89" s="86">
        <f t="shared" si="71"/>
        <v>0</v>
      </c>
      <c r="AS89" s="86">
        <f t="shared" si="72"/>
        <v>0.002365752169490109</v>
      </c>
      <c r="AT89" s="86">
        <f t="shared" si="73"/>
        <v>0.013721362583042634</v>
      </c>
      <c r="AU89" s="86">
        <f t="shared" si="74"/>
        <v>0</v>
      </c>
      <c r="AV89" s="86">
        <f t="shared" si="75"/>
        <v>0.006624106074572305</v>
      </c>
      <c r="AW89" s="86">
        <f t="shared" si="76"/>
        <v>0</v>
      </c>
      <c r="AX89" s="86">
        <f t="shared" si="77"/>
        <v>0</v>
      </c>
      <c r="AY89" s="86">
        <f t="shared" si="78"/>
        <v>0</v>
      </c>
      <c r="AZ89" s="86">
        <f t="shared" si="79"/>
        <v>0</v>
      </c>
      <c r="BA89" s="86">
        <f t="shared" si="80"/>
        <v>0.0009463008677960436</v>
      </c>
      <c r="BB89" s="86">
        <f t="shared" si="81"/>
        <v>0</v>
      </c>
      <c r="BC89" s="86">
        <f t="shared" si="82"/>
        <v>0</v>
      </c>
      <c r="BD89" s="86">
        <f t="shared" si="83"/>
        <v>0.0037852034711841746</v>
      </c>
      <c r="BE89" s="86">
        <f t="shared" si="84"/>
        <v>0.01797971648812483</v>
      </c>
      <c r="BF89" s="86">
        <f t="shared" si="85"/>
        <v>0.01797971648812483</v>
      </c>
      <c r="BG89" s="86">
        <f t="shared" si="86"/>
        <v>0.010882459979654502</v>
      </c>
      <c r="BH89" s="86">
        <f t="shared" si="87"/>
        <v>0.01797971648812483</v>
      </c>
      <c r="BI89" s="86">
        <f t="shared" si="88"/>
        <v>0.017033415620328785</v>
      </c>
      <c r="BJ89" s="86">
        <f t="shared" si="89"/>
        <v>0.01797971648812483</v>
      </c>
      <c r="BL89" s="86">
        <f t="shared" si="99"/>
        <v>0</v>
      </c>
      <c r="BM89" s="86">
        <f t="shared" si="100"/>
        <v>0</v>
      </c>
      <c r="BN89" s="86">
        <f t="shared" si="101"/>
        <v>4.144797800946671E-05</v>
      </c>
      <c r="BO89" s="86">
        <f t="shared" si="102"/>
        <v>0</v>
      </c>
      <c r="BP89" s="86">
        <f t="shared" si="103"/>
        <v>0.00010361994502366677</v>
      </c>
      <c r="BQ89" s="86">
        <f t="shared" si="104"/>
        <v>0</v>
      </c>
      <c r="BR89" s="86">
        <f t="shared" si="105"/>
        <v>0</v>
      </c>
      <c r="BS89" s="86">
        <f t="shared" si="106"/>
        <v>0</v>
      </c>
      <c r="BT89" s="86">
        <f t="shared" si="107"/>
        <v>0</v>
      </c>
      <c r="BU89" s="268">
        <f t="shared" si="108"/>
        <v>0.00014506792303313349</v>
      </c>
      <c r="BW89" s="86">
        <f t="shared" si="90"/>
        <v>0</v>
      </c>
      <c r="BX89" s="86">
        <f t="shared" si="91"/>
        <v>0</v>
      </c>
      <c r="BY89" s="86">
        <f t="shared" si="92"/>
        <v>0.0001105279413585779</v>
      </c>
      <c r="BZ89" s="86">
        <f t="shared" si="93"/>
        <v>0</v>
      </c>
      <c r="CA89" s="86">
        <f t="shared" si="94"/>
        <v>0.00010361994502366677</v>
      </c>
      <c r="CB89" s="86">
        <f t="shared" si="95"/>
        <v>0</v>
      </c>
      <c r="CC89" s="86">
        <f t="shared" si="96"/>
        <v>0</v>
      </c>
      <c r="CD89" s="86">
        <f t="shared" si="97"/>
        <v>0</v>
      </c>
      <c r="CE89" s="86">
        <f t="shared" si="98"/>
        <v>0</v>
      </c>
      <c r="CF89" s="86">
        <f t="shared" si="109"/>
        <v>0.00021414788638224466</v>
      </c>
      <c r="CH89" s="264">
        <f t="shared" si="110"/>
        <v>0.007944195785147786</v>
      </c>
      <c r="CI89" s="264">
        <f t="shared" si="111"/>
        <v>0.00014506792303313349</v>
      </c>
      <c r="CJ89" s="264">
        <f t="shared" si="112"/>
        <v>0.00021414788638224466</v>
      </c>
      <c r="CK89" s="293">
        <f t="shared" si="113"/>
        <v>0.0009508166155371663</v>
      </c>
    </row>
    <row r="90" spans="1:89" ht="15">
      <c r="A90" s="240">
        <v>21012</v>
      </c>
      <c r="B90" s="261">
        <v>9</v>
      </c>
      <c r="C90" s="240">
        <v>0</v>
      </c>
      <c r="D90" s="240" t="s">
        <v>381</v>
      </c>
      <c r="E90" s="240">
        <v>62</v>
      </c>
      <c r="F90" s="240">
        <v>0.003814</v>
      </c>
      <c r="G90" s="255">
        <v>0.007447774473326684</v>
      </c>
      <c r="H90" s="241">
        <v>0</v>
      </c>
      <c r="I90" s="241">
        <v>0</v>
      </c>
      <c r="J90" s="241">
        <v>0</v>
      </c>
      <c r="K90" s="241">
        <v>0.0656008</v>
      </c>
      <c r="L90" s="241">
        <v>0.026698</v>
      </c>
      <c r="M90" s="241">
        <v>0</v>
      </c>
      <c r="N90" s="241">
        <v>0.0389028</v>
      </c>
      <c r="O90" s="241">
        <v>0.0064838</v>
      </c>
      <c r="P90" s="241">
        <v>0</v>
      </c>
      <c r="Q90" s="241">
        <v>0.0198328</v>
      </c>
      <c r="R90" s="241">
        <v>0.003814</v>
      </c>
      <c r="S90" s="241">
        <v>0.003814</v>
      </c>
      <c r="T90" s="241">
        <v>0</v>
      </c>
      <c r="U90" s="241">
        <v>0</v>
      </c>
      <c r="V90" s="241">
        <v>0.0530146</v>
      </c>
      <c r="W90" s="241">
        <v>0.012204800000000002</v>
      </c>
      <c r="X90" s="241">
        <v>0</v>
      </c>
      <c r="Y90" s="241">
        <v>0.026698</v>
      </c>
      <c r="Z90" s="241">
        <v>0.017544399999999998</v>
      </c>
      <c r="AA90" s="241">
        <v>0.1418808</v>
      </c>
      <c r="AB90" s="241">
        <v>0.16209500000000002</v>
      </c>
      <c r="AC90" s="241">
        <v>0.16209500000000002</v>
      </c>
      <c r="AD90" s="241">
        <v>0.16209500000000002</v>
      </c>
      <c r="AE90" s="241">
        <v>0.1376854</v>
      </c>
      <c r="AF90" s="241">
        <v>0.1418808</v>
      </c>
      <c r="AI90" s="240">
        <v>21012</v>
      </c>
      <c r="AJ90" s="240">
        <v>9</v>
      </c>
      <c r="AK90" s="240">
        <v>0</v>
      </c>
      <c r="AL90" s="240" t="s">
        <v>381</v>
      </c>
      <c r="AM90" s="240">
        <v>62</v>
      </c>
      <c r="AN90" s="164">
        <v>0.007447774473326684</v>
      </c>
      <c r="AO90" s="86">
        <f t="shared" si="68"/>
        <v>0</v>
      </c>
      <c r="AP90" s="86">
        <f t="shared" si="69"/>
        <v>0</v>
      </c>
      <c r="AQ90" s="86">
        <f t="shared" si="70"/>
        <v>0.12810172094121897</v>
      </c>
      <c r="AR90" s="86">
        <f t="shared" si="71"/>
        <v>0.052134421313286786</v>
      </c>
      <c r="AS90" s="86">
        <f t="shared" si="72"/>
        <v>0</v>
      </c>
      <c r="AT90" s="86">
        <f t="shared" si="73"/>
        <v>0.07596729962793218</v>
      </c>
      <c r="AU90" s="86">
        <f t="shared" si="74"/>
        <v>0.012661216604655362</v>
      </c>
      <c r="AV90" s="86">
        <f t="shared" si="75"/>
        <v>0</v>
      </c>
      <c r="AW90" s="86">
        <f t="shared" si="76"/>
        <v>0.03872842726129876</v>
      </c>
      <c r="AX90" s="86">
        <f t="shared" si="77"/>
        <v>0</v>
      </c>
      <c r="AY90" s="86">
        <f t="shared" si="78"/>
        <v>0</v>
      </c>
      <c r="AZ90" s="86">
        <f t="shared" si="79"/>
        <v>0.10352406517924091</v>
      </c>
      <c r="BA90" s="86">
        <f t="shared" si="80"/>
        <v>0.02383287831464539</v>
      </c>
      <c r="BB90" s="86">
        <f t="shared" si="81"/>
        <v>0</v>
      </c>
      <c r="BC90" s="86">
        <f t="shared" si="82"/>
        <v>0.052134421313286786</v>
      </c>
      <c r="BD90" s="86">
        <f t="shared" si="83"/>
        <v>0.034259762577302746</v>
      </c>
      <c r="BE90" s="86">
        <f t="shared" si="84"/>
        <v>0.27705721040775266</v>
      </c>
      <c r="BF90" s="86">
        <f t="shared" si="85"/>
        <v>0.3165304151163841</v>
      </c>
      <c r="BG90" s="86">
        <f t="shared" si="86"/>
        <v>0.3165304151163841</v>
      </c>
      <c r="BH90" s="86">
        <f t="shared" si="87"/>
        <v>0.3165304151163841</v>
      </c>
      <c r="BI90" s="86">
        <f t="shared" si="88"/>
        <v>0.2688646584870933</v>
      </c>
      <c r="BJ90" s="86">
        <f t="shared" si="89"/>
        <v>0.27705721040775266</v>
      </c>
      <c r="BL90" s="86">
        <f t="shared" si="99"/>
        <v>0</v>
      </c>
      <c r="BM90" s="86">
        <f t="shared" si="100"/>
        <v>0</v>
      </c>
      <c r="BN90" s="86">
        <f t="shared" si="101"/>
        <v>0.00561085537722539</v>
      </c>
      <c r="BO90" s="86">
        <f t="shared" si="102"/>
        <v>0.002283487653521961</v>
      </c>
      <c r="BP90" s="86">
        <f t="shared" si="103"/>
        <v>0</v>
      </c>
      <c r="BQ90" s="86">
        <f t="shared" si="104"/>
        <v>0.0016963051140448857</v>
      </c>
      <c r="BR90" s="86">
        <f t="shared" si="105"/>
        <v>0.0045343540548507515</v>
      </c>
      <c r="BS90" s="86">
        <f t="shared" si="106"/>
        <v>0</v>
      </c>
      <c r="BT90" s="86">
        <f t="shared" si="107"/>
        <v>0.002283487653521961</v>
      </c>
      <c r="BU90" s="268">
        <f t="shared" si="108"/>
        <v>0.016408489853164947</v>
      </c>
      <c r="BW90" s="86">
        <f t="shared" si="90"/>
        <v>0</v>
      </c>
      <c r="BX90" s="86">
        <f t="shared" si="91"/>
        <v>0</v>
      </c>
      <c r="BY90" s="86">
        <f t="shared" si="92"/>
        <v>0.014962281005934375</v>
      </c>
      <c r="BZ90" s="86">
        <f t="shared" si="93"/>
        <v>0.002283487653521961</v>
      </c>
      <c r="CA90" s="86">
        <f t="shared" si="94"/>
        <v>0</v>
      </c>
      <c r="CB90" s="86">
        <f t="shared" si="95"/>
        <v>0.0016963051140448857</v>
      </c>
      <c r="CC90" s="86">
        <f t="shared" si="96"/>
        <v>0.012091610812935343</v>
      </c>
      <c r="CD90" s="86">
        <f t="shared" si="97"/>
        <v>0</v>
      </c>
      <c r="CE90" s="86">
        <f t="shared" si="98"/>
        <v>0.002283487653521961</v>
      </c>
      <c r="CF90" s="86">
        <f t="shared" si="109"/>
        <v>0.03331717223995853</v>
      </c>
      <c r="CH90" s="264">
        <f t="shared" si="110"/>
        <v>0.23106720303496037</v>
      </c>
      <c r="CI90" s="264">
        <f t="shared" si="111"/>
        <v>0.016408489853164947</v>
      </c>
      <c r="CJ90" s="264">
        <f t="shared" si="112"/>
        <v>0.03331717223995853</v>
      </c>
      <c r="CK90" s="293">
        <f t="shared" si="113"/>
        <v>0.14792824474541588</v>
      </c>
    </row>
    <row r="91" spans="1:89" ht="15">
      <c r="A91" s="240">
        <v>31005</v>
      </c>
      <c r="B91" s="261">
        <v>9</v>
      </c>
      <c r="C91" s="240">
        <v>0</v>
      </c>
      <c r="D91" s="240" t="s">
        <v>381</v>
      </c>
      <c r="E91" s="240">
        <v>62</v>
      </c>
      <c r="F91" s="240">
        <v>0.003758</v>
      </c>
      <c r="G91" s="255">
        <v>0.00733842067927679</v>
      </c>
      <c r="H91" s="241">
        <v>0.174747</v>
      </c>
      <c r="I91" s="241">
        <v>0.353252</v>
      </c>
      <c r="J91" s="241">
        <v>0.003758</v>
      </c>
      <c r="K91" s="241">
        <v>0.2251042</v>
      </c>
      <c r="L91" s="241">
        <v>0.12438980000000001</v>
      </c>
      <c r="M91" s="241">
        <v>0.14731360000000002</v>
      </c>
      <c r="N91" s="241">
        <v>0.0969564</v>
      </c>
      <c r="O91" s="241">
        <v>0.0334462</v>
      </c>
      <c r="P91" s="241">
        <v>0.249907</v>
      </c>
      <c r="Q91" s="241">
        <v>0.9748252</v>
      </c>
      <c r="R91" s="241">
        <v>0.003758</v>
      </c>
      <c r="S91" s="241">
        <v>0.003758</v>
      </c>
      <c r="T91" s="241">
        <v>0.034949400000000005</v>
      </c>
      <c r="U91" s="241">
        <v>0</v>
      </c>
      <c r="V91" s="241">
        <v>0.17700180000000001</v>
      </c>
      <c r="W91" s="241">
        <v>0.0353252</v>
      </c>
      <c r="X91" s="241">
        <v>0.001879</v>
      </c>
      <c r="Y91" s="241">
        <v>0.1157464</v>
      </c>
      <c r="Z91" s="241">
        <v>0.0439686</v>
      </c>
      <c r="AA91" s="241">
        <v>1.1563366</v>
      </c>
      <c r="AB91" s="241">
        <v>1.9567906000000002</v>
      </c>
      <c r="AC91" s="241">
        <v>1.8812548</v>
      </c>
      <c r="AD91" s="241">
        <v>2.1315376</v>
      </c>
      <c r="AE91" s="241">
        <v>0.9804622</v>
      </c>
      <c r="AF91" s="241">
        <v>0.9815896</v>
      </c>
      <c r="AI91" s="240">
        <v>31005</v>
      </c>
      <c r="AJ91" s="240">
        <v>9</v>
      </c>
      <c r="AK91" s="240">
        <v>0</v>
      </c>
      <c r="AL91" s="240" t="s">
        <v>381</v>
      </c>
      <c r="AM91" s="240">
        <v>62</v>
      </c>
      <c r="AN91" s="164">
        <v>0.00733842067927679</v>
      </c>
      <c r="AO91" s="86">
        <f t="shared" si="68"/>
        <v>0.3412365615863708</v>
      </c>
      <c r="AP91" s="86">
        <f t="shared" si="69"/>
        <v>0.6898115438520184</v>
      </c>
      <c r="AQ91" s="86">
        <f t="shared" si="70"/>
        <v>0.4395713986886797</v>
      </c>
      <c r="AR91" s="86">
        <f t="shared" si="71"/>
        <v>0.24290172448406178</v>
      </c>
      <c r="AS91" s="86">
        <f t="shared" si="72"/>
        <v>0.2876660906276502</v>
      </c>
      <c r="AT91" s="86">
        <f t="shared" si="73"/>
        <v>0.18933125352534116</v>
      </c>
      <c r="AU91" s="86">
        <f t="shared" si="74"/>
        <v>0.06531194404556342</v>
      </c>
      <c r="AV91" s="86">
        <f t="shared" si="75"/>
        <v>0.4880049751719065</v>
      </c>
      <c r="AW91" s="86">
        <f t="shared" si="76"/>
        <v>1.9035863242043993</v>
      </c>
      <c r="AX91" s="86">
        <f t="shared" si="77"/>
        <v>0.06824731231727416</v>
      </c>
      <c r="AY91" s="86">
        <f t="shared" si="78"/>
        <v>0</v>
      </c>
      <c r="AZ91" s="86">
        <f t="shared" si="79"/>
        <v>0.34563961399393683</v>
      </c>
      <c r="BA91" s="86">
        <f t="shared" si="80"/>
        <v>0.06898115438520183</v>
      </c>
      <c r="BB91" s="86">
        <f t="shared" si="81"/>
        <v>0.003669210339638395</v>
      </c>
      <c r="BC91" s="86">
        <f t="shared" si="82"/>
        <v>0.22602335692172512</v>
      </c>
      <c r="BD91" s="86">
        <f t="shared" si="83"/>
        <v>0.08585952194753843</v>
      </c>
      <c r="BE91" s="86">
        <f t="shared" si="84"/>
        <v>2.2580320430134684</v>
      </c>
      <c r="BF91" s="86">
        <f t="shared" si="85"/>
        <v>3.8211156476994246</v>
      </c>
      <c r="BG91" s="86">
        <f t="shared" si="86"/>
        <v>3.673613392045961</v>
      </c>
      <c r="BH91" s="86">
        <f t="shared" si="87"/>
        <v>4.162352209285796</v>
      </c>
      <c r="BI91" s="86">
        <f t="shared" si="88"/>
        <v>1.9145939552233144</v>
      </c>
      <c r="BJ91" s="86">
        <f t="shared" si="89"/>
        <v>1.9167954814270975</v>
      </c>
      <c r="BL91" s="86">
        <f t="shared" si="99"/>
        <v>0.014946161397483039</v>
      </c>
      <c r="BM91" s="86">
        <f t="shared" si="100"/>
        <v>0.030213745620718404</v>
      </c>
      <c r="BN91" s="86">
        <f t="shared" si="101"/>
        <v>0.019253227262564173</v>
      </c>
      <c r="BO91" s="86">
        <f t="shared" si="102"/>
        <v>0.010639095532401905</v>
      </c>
      <c r="BP91" s="86">
        <f t="shared" si="103"/>
        <v>0.012599774769491078</v>
      </c>
      <c r="BQ91" s="86">
        <f t="shared" si="104"/>
        <v>0.08337708100015269</v>
      </c>
      <c r="BR91" s="86">
        <f t="shared" si="105"/>
        <v>0.015139015092934433</v>
      </c>
      <c r="BS91" s="86">
        <f t="shared" si="106"/>
        <v>0.0001607114128761617</v>
      </c>
      <c r="BT91" s="86">
        <f t="shared" si="107"/>
        <v>0.00989982303317156</v>
      </c>
      <c r="BU91" s="268">
        <f t="shared" si="108"/>
        <v>0.19622863512179342</v>
      </c>
      <c r="BW91" s="86">
        <f t="shared" si="90"/>
        <v>0.014946161397483039</v>
      </c>
      <c r="BX91" s="86">
        <f t="shared" si="91"/>
        <v>0.055391866971317066</v>
      </c>
      <c r="BY91" s="86">
        <f t="shared" si="92"/>
        <v>0.05134193936683779</v>
      </c>
      <c r="BZ91" s="86">
        <f t="shared" si="93"/>
        <v>0.010639095532401905</v>
      </c>
      <c r="CA91" s="86">
        <f t="shared" si="94"/>
        <v>0.012599774769491078</v>
      </c>
      <c r="CB91" s="86">
        <f t="shared" si="95"/>
        <v>0.08337708100015269</v>
      </c>
      <c r="CC91" s="86">
        <f t="shared" si="96"/>
        <v>0.040370706914491836</v>
      </c>
      <c r="CD91" s="86">
        <f t="shared" si="97"/>
        <v>0.0001607114128761617</v>
      </c>
      <c r="CE91" s="86">
        <f t="shared" si="98"/>
        <v>0.00989982303317156</v>
      </c>
      <c r="CF91" s="86">
        <f t="shared" si="109"/>
        <v>0.27872716039822315</v>
      </c>
      <c r="CH91" s="264">
        <f t="shared" si="110"/>
        <v>2.6817377761935517</v>
      </c>
      <c r="CI91" s="264">
        <f t="shared" si="111"/>
        <v>0.19622863512179342</v>
      </c>
      <c r="CJ91" s="264">
        <f t="shared" si="112"/>
        <v>0.27872716039822315</v>
      </c>
      <c r="CK91" s="293">
        <f t="shared" si="113"/>
        <v>1.2375485921681109</v>
      </c>
    </row>
    <row r="92" spans="1:89" ht="15">
      <c r="A92" s="240">
        <v>21020</v>
      </c>
      <c r="B92" s="261">
        <v>9</v>
      </c>
      <c r="C92" s="240">
        <v>0</v>
      </c>
      <c r="D92" s="240" t="s">
        <v>349</v>
      </c>
      <c r="E92" s="240">
        <v>63</v>
      </c>
      <c r="F92" s="240">
        <v>0.003814</v>
      </c>
      <c r="G92" s="255">
        <v>0.007447774473326684</v>
      </c>
      <c r="H92" s="241">
        <v>0.13043880000000002</v>
      </c>
      <c r="I92" s="241">
        <v>0</v>
      </c>
      <c r="J92" s="241">
        <v>0</v>
      </c>
      <c r="K92" s="241">
        <v>0.0713218</v>
      </c>
      <c r="L92" s="241">
        <v>0</v>
      </c>
      <c r="M92" s="241">
        <v>0</v>
      </c>
      <c r="N92" s="241">
        <v>0.060642600000000005</v>
      </c>
      <c r="O92" s="241">
        <v>0.0041954</v>
      </c>
      <c r="P92" s="241">
        <v>0</v>
      </c>
      <c r="Q92" s="241">
        <v>0.0217398</v>
      </c>
      <c r="R92" s="241">
        <v>0.003814</v>
      </c>
      <c r="S92" s="241">
        <v>0.003814</v>
      </c>
      <c r="T92" s="241">
        <v>0.0072466</v>
      </c>
      <c r="U92" s="241">
        <v>0</v>
      </c>
      <c r="V92" s="241">
        <v>0.0625496</v>
      </c>
      <c r="W92" s="241">
        <v>0.0053396</v>
      </c>
      <c r="X92" s="241">
        <v>0.001907</v>
      </c>
      <c r="Y92" s="241">
        <v>0</v>
      </c>
      <c r="Z92" s="241">
        <v>0.0450052</v>
      </c>
      <c r="AA92" s="241">
        <v>0.26736139999999997</v>
      </c>
      <c r="AB92" s="241">
        <v>0.1586624</v>
      </c>
      <c r="AC92" s="241">
        <v>0.28948260000000003</v>
      </c>
      <c r="AD92" s="241">
        <v>0.2891012</v>
      </c>
      <c r="AE92" s="241">
        <v>0.13615980000000003</v>
      </c>
      <c r="AF92" s="241">
        <v>0.1369226</v>
      </c>
      <c r="AI92" s="240">
        <v>21020</v>
      </c>
      <c r="AJ92" s="240">
        <v>9</v>
      </c>
      <c r="AK92" s="240">
        <v>0</v>
      </c>
      <c r="AL92" s="240" t="s">
        <v>349</v>
      </c>
      <c r="AM92" s="240">
        <v>63</v>
      </c>
      <c r="AN92" s="164">
        <v>0.007447774473326684</v>
      </c>
      <c r="AO92" s="86">
        <f t="shared" si="68"/>
        <v>0.25471388698777264</v>
      </c>
      <c r="AP92" s="86">
        <f t="shared" si="69"/>
        <v>0</v>
      </c>
      <c r="AQ92" s="86">
        <f t="shared" si="70"/>
        <v>0.139273382651209</v>
      </c>
      <c r="AR92" s="86">
        <f t="shared" si="71"/>
        <v>0</v>
      </c>
      <c r="AS92" s="86">
        <f t="shared" si="72"/>
        <v>0</v>
      </c>
      <c r="AT92" s="86">
        <f t="shared" si="73"/>
        <v>0.11841961412589427</v>
      </c>
      <c r="AU92" s="86">
        <f t="shared" si="74"/>
        <v>0.008192551920659354</v>
      </c>
      <c r="AV92" s="86">
        <f t="shared" si="75"/>
        <v>0</v>
      </c>
      <c r="AW92" s="86">
        <f t="shared" si="76"/>
        <v>0.0424523144979621</v>
      </c>
      <c r="AX92" s="86">
        <f t="shared" si="77"/>
        <v>0.014150771499320699</v>
      </c>
      <c r="AY92" s="86">
        <f t="shared" si="78"/>
        <v>0</v>
      </c>
      <c r="AZ92" s="86">
        <f t="shared" si="79"/>
        <v>0.12214350136255761</v>
      </c>
      <c r="BA92" s="86">
        <f t="shared" si="80"/>
        <v>0.010426884262657357</v>
      </c>
      <c r="BB92" s="86">
        <f t="shared" si="81"/>
        <v>0.003723887236663342</v>
      </c>
      <c r="BC92" s="86">
        <f t="shared" si="82"/>
        <v>0</v>
      </c>
      <c r="BD92" s="86">
        <f t="shared" si="83"/>
        <v>0.08788373878525488</v>
      </c>
      <c r="BE92" s="86">
        <f t="shared" si="84"/>
        <v>0.5220889905802005</v>
      </c>
      <c r="BF92" s="86">
        <f t="shared" si="85"/>
        <v>0.3098274180903901</v>
      </c>
      <c r="BG92" s="86">
        <f t="shared" si="86"/>
        <v>0.5652860825254954</v>
      </c>
      <c r="BH92" s="86">
        <f t="shared" si="87"/>
        <v>0.5645413050781626</v>
      </c>
      <c r="BI92" s="86">
        <f t="shared" si="88"/>
        <v>0.26588554869776265</v>
      </c>
      <c r="BJ92" s="86">
        <f t="shared" si="89"/>
        <v>0.26737510359242794</v>
      </c>
      <c r="BL92" s="86">
        <f t="shared" si="99"/>
        <v>0.01115646825006444</v>
      </c>
      <c r="BM92" s="86">
        <f t="shared" si="100"/>
        <v>0</v>
      </c>
      <c r="BN92" s="86">
        <f t="shared" si="101"/>
        <v>0.006100174160122954</v>
      </c>
      <c r="BO92" s="86">
        <f t="shared" si="102"/>
        <v>0</v>
      </c>
      <c r="BP92" s="86">
        <f t="shared" si="103"/>
        <v>0</v>
      </c>
      <c r="BQ92" s="86">
        <f t="shared" si="104"/>
        <v>0.00185941137501074</v>
      </c>
      <c r="BR92" s="86">
        <f t="shared" si="105"/>
        <v>0.005349885359680023</v>
      </c>
      <c r="BS92" s="86">
        <f t="shared" si="106"/>
        <v>0.0001631062609658544</v>
      </c>
      <c r="BT92" s="86">
        <f t="shared" si="107"/>
        <v>0</v>
      </c>
      <c r="BU92" s="268">
        <f t="shared" si="108"/>
        <v>0.02462904540584401</v>
      </c>
      <c r="BW92" s="86">
        <f t="shared" si="90"/>
        <v>0.01115646825006444</v>
      </c>
      <c r="BX92" s="86">
        <f t="shared" si="91"/>
        <v>0</v>
      </c>
      <c r="BY92" s="86">
        <f t="shared" si="92"/>
        <v>0.01626713109366121</v>
      </c>
      <c r="BZ92" s="86">
        <f t="shared" si="93"/>
        <v>0</v>
      </c>
      <c r="CA92" s="86">
        <f t="shared" si="94"/>
        <v>0</v>
      </c>
      <c r="CB92" s="86">
        <f t="shared" si="95"/>
        <v>0.00185941137501074</v>
      </c>
      <c r="CC92" s="86">
        <f t="shared" si="96"/>
        <v>0.014266360959146735</v>
      </c>
      <c r="CD92" s="86">
        <f t="shared" si="97"/>
        <v>0.0001631062609658544</v>
      </c>
      <c r="CE92" s="86">
        <f t="shared" si="98"/>
        <v>0</v>
      </c>
      <c r="CF92" s="86">
        <f t="shared" si="109"/>
        <v>0.043712477938848984</v>
      </c>
      <c r="CH92" s="264">
        <f t="shared" si="110"/>
        <v>0.4126588402436116</v>
      </c>
      <c r="CI92" s="264">
        <f t="shared" si="111"/>
        <v>0.02462904540584401</v>
      </c>
      <c r="CJ92" s="264">
        <f t="shared" si="112"/>
        <v>0.043712477938848984</v>
      </c>
      <c r="CK92" s="293">
        <f t="shared" si="113"/>
        <v>0.1940834020484895</v>
      </c>
    </row>
    <row r="93" spans="1:89" ht="15">
      <c r="A93" s="240">
        <v>21023</v>
      </c>
      <c r="B93" s="261">
        <v>9</v>
      </c>
      <c r="C93" s="240">
        <v>0</v>
      </c>
      <c r="D93" s="240" t="s">
        <v>349</v>
      </c>
      <c r="E93" s="240">
        <v>63</v>
      </c>
      <c r="F93" s="240">
        <v>0.0096</v>
      </c>
      <c r="G93" s="255">
        <v>0.01874636469426748</v>
      </c>
      <c r="H93" s="241">
        <v>0.13344</v>
      </c>
      <c r="I93" s="241">
        <v>0</v>
      </c>
      <c r="J93" s="241">
        <v>0</v>
      </c>
      <c r="K93" s="241">
        <v>0.09024</v>
      </c>
      <c r="L93" s="241">
        <v>0</v>
      </c>
      <c r="M93" s="241">
        <v>0</v>
      </c>
      <c r="N93" s="241">
        <v>0.056639999999999996</v>
      </c>
      <c r="O93" s="241">
        <v>0</v>
      </c>
      <c r="P93" s="241">
        <v>0.01056</v>
      </c>
      <c r="Q93" s="241">
        <v>0</v>
      </c>
      <c r="R93" s="241">
        <v>0</v>
      </c>
      <c r="S93" s="241">
        <v>0</v>
      </c>
      <c r="T93" s="241">
        <v>0.12575999999999998</v>
      </c>
      <c r="U93" s="241">
        <v>0</v>
      </c>
      <c r="V93" s="241">
        <v>0.09024</v>
      </c>
      <c r="W93" s="241">
        <v>0</v>
      </c>
      <c r="X93" s="241">
        <v>0</v>
      </c>
      <c r="Y93" s="241">
        <v>0</v>
      </c>
      <c r="Z93" s="241">
        <v>0.03935999999999999</v>
      </c>
      <c r="AA93" s="241">
        <v>0.28031999999999996</v>
      </c>
      <c r="AB93" s="241">
        <v>0.14687999999999998</v>
      </c>
      <c r="AC93" s="241">
        <v>0.26976</v>
      </c>
      <c r="AD93" s="241">
        <v>0.28031999999999996</v>
      </c>
      <c r="AE93" s="241">
        <v>0.14687999999999998</v>
      </c>
      <c r="AF93" s="241">
        <v>0.14687999999999998</v>
      </c>
      <c r="AI93" s="240">
        <v>21023</v>
      </c>
      <c r="AJ93" s="240">
        <v>9</v>
      </c>
      <c r="AK93" s="240">
        <v>0</v>
      </c>
      <c r="AL93" s="240" t="s">
        <v>349</v>
      </c>
      <c r="AM93" s="240">
        <v>63</v>
      </c>
      <c r="AN93" s="164">
        <v>0.01874636469426748</v>
      </c>
      <c r="AO93" s="86">
        <f t="shared" si="68"/>
        <v>0.26057446925031796</v>
      </c>
      <c r="AP93" s="86">
        <f t="shared" si="69"/>
        <v>0</v>
      </c>
      <c r="AQ93" s="86">
        <f t="shared" si="70"/>
        <v>0.17621582812611433</v>
      </c>
      <c r="AR93" s="86">
        <f t="shared" si="71"/>
        <v>0</v>
      </c>
      <c r="AS93" s="86">
        <f t="shared" si="72"/>
        <v>0</v>
      </c>
      <c r="AT93" s="86">
        <f t="shared" si="73"/>
        <v>0.11060355169617812</v>
      </c>
      <c r="AU93" s="86">
        <f t="shared" si="74"/>
        <v>0</v>
      </c>
      <c r="AV93" s="86">
        <f t="shared" si="75"/>
        <v>0.020621001163694228</v>
      </c>
      <c r="AW93" s="86">
        <f t="shared" si="76"/>
        <v>0</v>
      </c>
      <c r="AX93" s="86">
        <f t="shared" si="77"/>
        <v>0.24557737749490396</v>
      </c>
      <c r="AY93" s="86">
        <f t="shared" si="78"/>
        <v>0</v>
      </c>
      <c r="AZ93" s="86">
        <f t="shared" si="79"/>
        <v>0.17621582812611433</v>
      </c>
      <c r="BA93" s="86">
        <f t="shared" si="80"/>
        <v>0</v>
      </c>
      <c r="BB93" s="86">
        <f t="shared" si="81"/>
        <v>0</v>
      </c>
      <c r="BC93" s="86">
        <f t="shared" si="82"/>
        <v>0</v>
      </c>
      <c r="BD93" s="86">
        <f t="shared" si="83"/>
        <v>0.07686009524649666</v>
      </c>
      <c r="BE93" s="86">
        <f t="shared" si="84"/>
        <v>0.5473938490726104</v>
      </c>
      <c r="BF93" s="86">
        <f t="shared" si="85"/>
        <v>0.2868193798222924</v>
      </c>
      <c r="BG93" s="86">
        <f t="shared" si="86"/>
        <v>0.5267728479089162</v>
      </c>
      <c r="BH93" s="86">
        <f t="shared" si="87"/>
        <v>0.5473938490726104</v>
      </c>
      <c r="BI93" s="86">
        <f t="shared" si="88"/>
        <v>0.2868193798222924</v>
      </c>
      <c r="BJ93" s="86">
        <f t="shared" si="89"/>
        <v>0.2868193798222924</v>
      </c>
      <c r="BL93" s="86">
        <f t="shared" si="99"/>
        <v>0.011413161753163927</v>
      </c>
      <c r="BM93" s="86">
        <f t="shared" si="100"/>
        <v>0</v>
      </c>
      <c r="BN93" s="86">
        <f t="shared" si="101"/>
        <v>0.007718253271923808</v>
      </c>
      <c r="BO93" s="86">
        <f t="shared" si="102"/>
        <v>0</v>
      </c>
      <c r="BP93" s="86">
        <f t="shared" si="103"/>
        <v>0</v>
      </c>
      <c r="BQ93" s="86">
        <f t="shared" si="104"/>
        <v>0</v>
      </c>
      <c r="BR93" s="86">
        <f t="shared" si="105"/>
        <v>0.007718253271923808</v>
      </c>
      <c r="BS93" s="86">
        <f t="shared" si="106"/>
        <v>0</v>
      </c>
      <c r="BT93" s="86">
        <f t="shared" si="107"/>
        <v>0</v>
      </c>
      <c r="BU93" s="268">
        <f t="shared" si="108"/>
        <v>0.026849668297011544</v>
      </c>
      <c r="BW93" s="86">
        <f t="shared" si="90"/>
        <v>0.011413161753163927</v>
      </c>
      <c r="BX93" s="86">
        <f t="shared" si="91"/>
        <v>0</v>
      </c>
      <c r="BY93" s="86">
        <f t="shared" si="92"/>
        <v>0.020582008725130153</v>
      </c>
      <c r="BZ93" s="86">
        <f t="shared" si="93"/>
        <v>0</v>
      </c>
      <c r="CA93" s="86">
        <f t="shared" si="94"/>
        <v>0</v>
      </c>
      <c r="CB93" s="86">
        <f t="shared" si="95"/>
        <v>0</v>
      </c>
      <c r="CC93" s="86">
        <f t="shared" si="96"/>
        <v>0.020582008725130163</v>
      </c>
      <c r="CD93" s="86">
        <f t="shared" si="97"/>
        <v>0</v>
      </c>
      <c r="CE93" s="86">
        <f t="shared" si="98"/>
        <v>0</v>
      </c>
      <c r="CF93" s="86">
        <f t="shared" si="109"/>
        <v>0.052577179203424244</v>
      </c>
      <c r="CH93" s="264">
        <f t="shared" si="110"/>
        <v>0.38454417897350884</v>
      </c>
      <c r="CI93" s="264">
        <f t="shared" si="111"/>
        <v>0.026849668297011544</v>
      </c>
      <c r="CJ93" s="264">
        <f t="shared" si="112"/>
        <v>0.052577179203424244</v>
      </c>
      <c r="CK93" s="293">
        <f t="shared" si="113"/>
        <v>0.23344267566320367</v>
      </c>
    </row>
    <row r="94" spans="1:89" ht="15">
      <c r="A94" s="240">
        <v>13115</v>
      </c>
      <c r="B94" s="261">
        <v>9</v>
      </c>
      <c r="C94" s="240">
        <v>0</v>
      </c>
      <c r="D94" s="240" t="s">
        <v>619</v>
      </c>
      <c r="E94" s="240">
        <v>65</v>
      </c>
      <c r="F94" s="240">
        <v>0.002423</v>
      </c>
      <c r="G94" s="255">
        <v>0.004731504338980218</v>
      </c>
      <c r="H94" s="241">
        <v>0.24084619999999998</v>
      </c>
      <c r="I94" s="241">
        <v>0</v>
      </c>
      <c r="J94" s="241">
        <v>0</v>
      </c>
      <c r="K94" s="241">
        <v>0.0874703</v>
      </c>
      <c r="L94" s="241">
        <v>0.0285914</v>
      </c>
      <c r="M94" s="241">
        <v>0.0179302</v>
      </c>
      <c r="N94" s="241">
        <v>0.0375565</v>
      </c>
      <c r="O94" s="241">
        <v>0.0050883</v>
      </c>
      <c r="P94" s="241">
        <v>0.1604026</v>
      </c>
      <c r="Q94" s="241">
        <v>0.6040539</v>
      </c>
      <c r="R94" s="241">
        <v>0.002423</v>
      </c>
      <c r="S94" s="241">
        <v>0.002423</v>
      </c>
      <c r="T94" s="241">
        <v>0.034648899999999996</v>
      </c>
      <c r="U94" s="241">
        <v>0</v>
      </c>
      <c r="V94" s="241">
        <v>0.05548669999999999</v>
      </c>
      <c r="W94" s="241">
        <v>0.0227762</v>
      </c>
      <c r="X94" s="241">
        <v>0.0053306</v>
      </c>
      <c r="Y94" s="241">
        <v>0.027864499999999997</v>
      </c>
      <c r="Z94" s="241">
        <v>0.0029075999999999998</v>
      </c>
      <c r="AA94" s="241">
        <v>0.41917899999999997</v>
      </c>
      <c r="AB94" s="241">
        <v>0.7823866999999999</v>
      </c>
      <c r="AC94" s="241">
        <v>0.8625879999999999</v>
      </c>
      <c r="AD94" s="241">
        <v>1.0232329</v>
      </c>
      <c r="AE94" s="241">
        <v>0.1766367</v>
      </c>
      <c r="AF94" s="241">
        <v>0.17833279999999999</v>
      </c>
      <c r="AI94" s="240">
        <v>13115</v>
      </c>
      <c r="AJ94" s="240">
        <v>9</v>
      </c>
      <c r="AK94" s="240">
        <v>0</v>
      </c>
      <c r="AL94" s="240" t="s">
        <v>619</v>
      </c>
      <c r="AM94" s="240">
        <v>65</v>
      </c>
      <c r="AN94" s="164">
        <v>0.004731504338980218</v>
      </c>
      <c r="AO94" s="86">
        <f t="shared" si="68"/>
        <v>0.47031153129463366</v>
      </c>
      <c r="AP94" s="86">
        <f t="shared" si="69"/>
        <v>0</v>
      </c>
      <c r="AQ94" s="86">
        <f t="shared" si="70"/>
        <v>0.17080730663718588</v>
      </c>
      <c r="AR94" s="86">
        <f t="shared" si="71"/>
        <v>0.05583175119996658</v>
      </c>
      <c r="AS94" s="86">
        <f t="shared" si="72"/>
        <v>0.035013132108453617</v>
      </c>
      <c r="AT94" s="86">
        <f t="shared" si="73"/>
        <v>0.07333831725419339</v>
      </c>
      <c r="AU94" s="86">
        <f t="shared" si="74"/>
        <v>0.009936159111858458</v>
      </c>
      <c r="AV94" s="86">
        <f t="shared" si="75"/>
        <v>0.3132255872404905</v>
      </c>
      <c r="AW94" s="86">
        <f t="shared" si="76"/>
        <v>1.1795640317077685</v>
      </c>
      <c r="AX94" s="86">
        <f t="shared" si="77"/>
        <v>0.06766051204741712</v>
      </c>
      <c r="AY94" s="86">
        <f t="shared" si="78"/>
        <v>0</v>
      </c>
      <c r="AZ94" s="86">
        <f t="shared" si="79"/>
        <v>0.108351449362647</v>
      </c>
      <c r="BA94" s="86">
        <f t="shared" si="80"/>
        <v>0.044476140786414056</v>
      </c>
      <c r="BB94" s="86">
        <f t="shared" si="81"/>
        <v>0.01040930954575648</v>
      </c>
      <c r="BC94" s="86">
        <f t="shared" si="82"/>
        <v>0.0544122998982725</v>
      </c>
      <c r="BD94" s="86">
        <f t="shared" si="83"/>
        <v>0.005677805206776262</v>
      </c>
      <c r="BE94" s="86">
        <f t="shared" si="84"/>
        <v>0.8185502506435777</v>
      </c>
      <c r="BF94" s="86">
        <f t="shared" si="85"/>
        <v>1.5278027510567125</v>
      </c>
      <c r="BG94" s="86">
        <f t="shared" si="86"/>
        <v>1.6844155446769578</v>
      </c>
      <c r="BH94" s="86">
        <f t="shared" si="87"/>
        <v>1.9981142823513462</v>
      </c>
      <c r="BI94" s="86">
        <f t="shared" si="88"/>
        <v>0.3449266663116579</v>
      </c>
      <c r="BJ94" s="86">
        <f t="shared" si="89"/>
        <v>0.34823871934894407</v>
      </c>
      <c r="BL94" s="86">
        <f t="shared" si="99"/>
        <v>0.020599645070704952</v>
      </c>
      <c r="BM94" s="86">
        <f t="shared" si="100"/>
        <v>0</v>
      </c>
      <c r="BN94" s="86">
        <f t="shared" si="101"/>
        <v>0.007481360030708741</v>
      </c>
      <c r="BO94" s="86">
        <f t="shared" si="102"/>
        <v>0.002445430702558536</v>
      </c>
      <c r="BP94" s="86">
        <f t="shared" si="103"/>
        <v>0.0015335751863502685</v>
      </c>
      <c r="BQ94" s="86">
        <f t="shared" si="104"/>
        <v>0.051664904588800256</v>
      </c>
      <c r="BR94" s="86">
        <f t="shared" si="105"/>
        <v>0.004745793482083939</v>
      </c>
      <c r="BS94" s="86">
        <f t="shared" si="106"/>
        <v>0.00045592775810413385</v>
      </c>
      <c r="BT94" s="86">
        <f t="shared" si="107"/>
        <v>0.0023832587355443356</v>
      </c>
      <c r="BU94" s="268">
        <f t="shared" si="108"/>
        <v>0.09130989555485516</v>
      </c>
      <c r="BW94" s="86">
        <f t="shared" si="90"/>
        <v>0.020599645070704952</v>
      </c>
      <c r="BX94" s="86">
        <f t="shared" si="91"/>
        <v>0</v>
      </c>
      <c r="BY94" s="86">
        <f t="shared" si="92"/>
        <v>0.01995029341522331</v>
      </c>
      <c r="BZ94" s="86">
        <f t="shared" si="93"/>
        <v>0.002445430702558536</v>
      </c>
      <c r="CA94" s="86">
        <f t="shared" si="94"/>
        <v>0.0015335751863502685</v>
      </c>
      <c r="CB94" s="86">
        <f t="shared" si="95"/>
        <v>0.051664904588800256</v>
      </c>
      <c r="CC94" s="86">
        <f t="shared" si="96"/>
        <v>0.012655449285557174</v>
      </c>
      <c r="CD94" s="86">
        <f t="shared" si="97"/>
        <v>0.00045592775810413385</v>
      </c>
      <c r="CE94" s="86">
        <f t="shared" si="98"/>
        <v>0.0023832587355443356</v>
      </c>
      <c r="CF94" s="86">
        <f t="shared" si="109"/>
        <v>0.11168848474284297</v>
      </c>
      <c r="CH94" s="264">
        <f t="shared" si="110"/>
        <v>1.2296233476141791</v>
      </c>
      <c r="CI94" s="264">
        <f t="shared" si="111"/>
        <v>0.09130989555485516</v>
      </c>
      <c r="CJ94" s="264">
        <f t="shared" si="112"/>
        <v>0.11168848474284297</v>
      </c>
      <c r="CK94" s="293">
        <f t="shared" si="113"/>
        <v>0.4958968722582228</v>
      </c>
    </row>
    <row r="95" spans="1:89" ht="15">
      <c r="A95" s="240">
        <v>13117</v>
      </c>
      <c r="B95" s="261">
        <v>2</v>
      </c>
      <c r="C95" s="240">
        <v>0</v>
      </c>
      <c r="D95" s="240" t="s">
        <v>620</v>
      </c>
      <c r="E95" s="240">
        <v>66</v>
      </c>
      <c r="F95" s="240">
        <v>0.002423</v>
      </c>
      <c r="G95" s="255">
        <v>0.004731504338980218</v>
      </c>
      <c r="H95" s="241">
        <v>0.05136759999999999</v>
      </c>
      <c r="I95" s="241">
        <v>0</v>
      </c>
      <c r="J95" s="241">
        <v>0</v>
      </c>
      <c r="K95" s="241">
        <v>0.0857742</v>
      </c>
      <c r="L95" s="241">
        <v>0</v>
      </c>
      <c r="M95" s="241">
        <v>0.11824239999999998</v>
      </c>
      <c r="N95" s="241">
        <v>0.062998</v>
      </c>
      <c r="O95" s="241">
        <v>0</v>
      </c>
      <c r="P95" s="241">
        <v>0.1475607</v>
      </c>
      <c r="Q95" s="241">
        <v>0.18075579999999997</v>
      </c>
      <c r="R95" s="241">
        <v>0.002423</v>
      </c>
      <c r="S95" s="241">
        <v>0</v>
      </c>
      <c r="T95" s="241">
        <v>0.05136759999999999</v>
      </c>
      <c r="U95" s="241">
        <v>0</v>
      </c>
      <c r="V95" s="241">
        <v>0</v>
      </c>
      <c r="W95" s="241">
        <v>0.0070266999999999994</v>
      </c>
      <c r="X95" s="241">
        <v>0.07826289999999998</v>
      </c>
      <c r="Y95" s="241">
        <v>0</v>
      </c>
      <c r="Z95" s="241">
        <v>0.0157495</v>
      </c>
      <c r="AA95" s="241">
        <v>0.3186245</v>
      </c>
      <c r="AB95" s="241">
        <v>0.4480127</v>
      </c>
      <c r="AC95" s="241">
        <v>0.35181959999999995</v>
      </c>
      <c r="AD95" s="241">
        <v>0.49938029999999994</v>
      </c>
      <c r="AE95" s="241">
        <v>0.2670146</v>
      </c>
      <c r="AF95" s="241">
        <v>0.26725689999999996</v>
      </c>
      <c r="AI95" s="240">
        <v>13117</v>
      </c>
      <c r="AJ95" s="240">
        <v>2</v>
      </c>
      <c r="AK95" s="240">
        <v>0</v>
      </c>
      <c r="AL95" s="240" t="s">
        <v>620</v>
      </c>
      <c r="AM95" s="240">
        <v>66</v>
      </c>
      <c r="AN95" s="164">
        <v>0.004731504338980218</v>
      </c>
      <c r="AO95" s="86">
        <f t="shared" si="68"/>
        <v>0.10030789198638063</v>
      </c>
      <c r="AP95" s="86">
        <f t="shared" si="69"/>
        <v>0</v>
      </c>
      <c r="AQ95" s="86">
        <f t="shared" si="70"/>
        <v>0.16749525359989972</v>
      </c>
      <c r="AR95" s="86">
        <f t="shared" si="71"/>
        <v>0</v>
      </c>
      <c r="AS95" s="86">
        <f t="shared" si="72"/>
        <v>0.2308974117422346</v>
      </c>
      <c r="AT95" s="86">
        <f t="shared" si="73"/>
        <v>0.12301911281348567</v>
      </c>
      <c r="AU95" s="86">
        <f t="shared" si="74"/>
        <v>0</v>
      </c>
      <c r="AV95" s="86">
        <f t="shared" si="75"/>
        <v>0.28814861424389526</v>
      </c>
      <c r="AW95" s="86">
        <f t="shared" si="76"/>
        <v>0.35297022368792424</v>
      </c>
      <c r="AX95" s="86">
        <f t="shared" si="77"/>
        <v>0.10030789198638063</v>
      </c>
      <c r="AY95" s="86">
        <f t="shared" si="78"/>
        <v>0</v>
      </c>
      <c r="AZ95" s="86">
        <f t="shared" si="79"/>
        <v>0</v>
      </c>
      <c r="BA95" s="86">
        <f t="shared" si="80"/>
        <v>0.013721362583042634</v>
      </c>
      <c r="BB95" s="86">
        <f t="shared" si="81"/>
        <v>0.15282759014906103</v>
      </c>
      <c r="BC95" s="86">
        <f t="shared" si="82"/>
        <v>0</v>
      </c>
      <c r="BD95" s="86">
        <f t="shared" si="83"/>
        <v>0.030754778203371417</v>
      </c>
      <c r="BE95" s="86">
        <f t="shared" si="84"/>
        <v>0.6221928205758986</v>
      </c>
      <c r="BF95" s="86">
        <f t="shared" si="85"/>
        <v>0.8748551522774424</v>
      </c>
      <c r="BG95" s="86">
        <f t="shared" si="86"/>
        <v>0.6870144300199276</v>
      </c>
      <c r="BH95" s="86">
        <f t="shared" si="87"/>
        <v>0.9751630442638228</v>
      </c>
      <c r="BI95" s="86">
        <f t="shared" si="88"/>
        <v>0.52141177815562</v>
      </c>
      <c r="BJ95" s="86">
        <f t="shared" si="89"/>
        <v>0.5218849285895181</v>
      </c>
      <c r="BL95" s="86">
        <f t="shared" si="99"/>
        <v>0.0043934856690034715</v>
      </c>
      <c r="BM95" s="86">
        <f t="shared" si="100"/>
        <v>0</v>
      </c>
      <c r="BN95" s="86">
        <f t="shared" si="101"/>
        <v>0.0073362921076756075</v>
      </c>
      <c r="BO95" s="86">
        <f t="shared" si="102"/>
        <v>0</v>
      </c>
      <c r="BP95" s="86">
        <f t="shared" si="103"/>
        <v>0.010113306634309876</v>
      </c>
      <c r="BQ95" s="86">
        <f t="shared" si="104"/>
        <v>0.015460095797531081</v>
      </c>
      <c r="BR95" s="86">
        <f t="shared" si="105"/>
        <v>0</v>
      </c>
      <c r="BS95" s="86">
        <f t="shared" si="106"/>
        <v>0.0066938484485288725</v>
      </c>
      <c r="BT95" s="86">
        <f t="shared" si="107"/>
        <v>0</v>
      </c>
      <c r="BU95" s="268">
        <f t="shared" si="108"/>
        <v>0.04399702865704891</v>
      </c>
      <c r="BW95" s="86">
        <f t="shared" si="90"/>
        <v>0.0043934856690034715</v>
      </c>
      <c r="BX95" s="86">
        <f t="shared" si="91"/>
        <v>0</v>
      </c>
      <c r="BY95" s="86">
        <f t="shared" si="92"/>
        <v>0.019563445620468287</v>
      </c>
      <c r="BZ95" s="86">
        <f t="shared" si="93"/>
        <v>0</v>
      </c>
      <c r="CA95" s="86">
        <f t="shared" si="94"/>
        <v>0.010113306634309876</v>
      </c>
      <c r="CB95" s="86">
        <f t="shared" si="95"/>
        <v>0.015460095797531081</v>
      </c>
      <c r="CC95" s="86">
        <f t="shared" si="96"/>
        <v>0</v>
      </c>
      <c r="CD95" s="86">
        <f t="shared" si="97"/>
        <v>0.0066938484485288725</v>
      </c>
      <c r="CE95" s="86">
        <f t="shared" si="98"/>
        <v>0</v>
      </c>
      <c r="CF95" s="86">
        <f t="shared" si="109"/>
        <v>0.0562241821698416</v>
      </c>
      <c r="CH95" s="264">
        <f t="shared" si="110"/>
        <v>0.5015205339145471</v>
      </c>
      <c r="CI95" s="264">
        <f t="shared" si="111"/>
        <v>0.04399702865704891</v>
      </c>
      <c r="CJ95" s="264">
        <f t="shared" si="112"/>
        <v>0.0562241821698416</v>
      </c>
      <c r="CK95" s="293">
        <f t="shared" si="113"/>
        <v>0.2496353688340967</v>
      </c>
    </row>
    <row r="96" spans="1:89" ht="15">
      <c r="A96" s="240">
        <v>21007</v>
      </c>
      <c r="B96" s="261">
        <v>4</v>
      </c>
      <c r="C96" s="240">
        <v>0</v>
      </c>
      <c r="D96" s="240" t="s">
        <v>620</v>
      </c>
      <c r="E96" s="240">
        <v>66</v>
      </c>
      <c r="F96" s="240">
        <v>0.0096</v>
      </c>
      <c r="G96" s="255">
        <v>0.01874636469426748</v>
      </c>
      <c r="H96" s="241">
        <v>0</v>
      </c>
      <c r="I96" s="241">
        <v>0</v>
      </c>
      <c r="J96" s="241">
        <v>0</v>
      </c>
      <c r="K96" s="241">
        <v>0.08639999999999999</v>
      </c>
      <c r="L96" s="241">
        <v>0</v>
      </c>
      <c r="M96" s="241">
        <v>0</v>
      </c>
      <c r="N96" s="241">
        <v>0.06432</v>
      </c>
      <c r="O96" s="241">
        <v>0.0038399999999999997</v>
      </c>
      <c r="P96" s="241">
        <v>0.023039999999999998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0.046079999999999996</v>
      </c>
      <c r="W96" s="241">
        <v>0.011519999999999999</v>
      </c>
      <c r="X96" s="241">
        <v>0.027839999999999997</v>
      </c>
      <c r="Y96" s="241">
        <v>0</v>
      </c>
      <c r="Z96" s="241">
        <v>0.0009599999999999999</v>
      </c>
      <c r="AA96" s="241">
        <v>0.15552</v>
      </c>
      <c r="AB96" s="241">
        <v>0.15552</v>
      </c>
      <c r="AC96" s="241">
        <v>0.13344</v>
      </c>
      <c r="AD96" s="241">
        <v>0.15552</v>
      </c>
      <c r="AE96" s="241">
        <v>0.15456</v>
      </c>
      <c r="AF96" s="241">
        <v>0.15552</v>
      </c>
      <c r="AI96" s="240">
        <v>21007</v>
      </c>
      <c r="AJ96" s="240">
        <v>4</v>
      </c>
      <c r="AK96" s="240">
        <v>0</v>
      </c>
      <c r="AL96" s="240" t="s">
        <v>620</v>
      </c>
      <c r="AM96" s="240">
        <v>66</v>
      </c>
      <c r="AN96" s="164">
        <v>0.01874636469426748</v>
      </c>
      <c r="AO96" s="86">
        <f t="shared" si="68"/>
        <v>0</v>
      </c>
      <c r="AP96" s="86">
        <f t="shared" si="69"/>
        <v>0</v>
      </c>
      <c r="AQ96" s="86">
        <f t="shared" si="70"/>
        <v>0.1687172822484073</v>
      </c>
      <c r="AR96" s="86">
        <f t="shared" si="71"/>
        <v>0</v>
      </c>
      <c r="AS96" s="86">
        <f t="shared" si="72"/>
        <v>0</v>
      </c>
      <c r="AT96" s="86">
        <f t="shared" si="73"/>
        <v>0.12560064345159214</v>
      </c>
      <c r="AU96" s="86">
        <f t="shared" si="74"/>
        <v>0.007498545877706992</v>
      </c>
      <c r="AV96" s="86">
        <f t="shared" si="75"/>
        <v>0.04499127526624195</v>
      </c>
      <c r="AW96" s="86">
        <f t="shared" si="76"/>
        <v>0</v>
      </c>
      <c r="AX96" s="86">
        <f t="shared" si="77"/>
        <v>0</v>
      </c>
      <c r="AY96" s="86">
        <f t="shared" si="78"/>
        <v>0</v>
      </c>
      <c r="AZ96" s="86">
        <f t="shared" si="79"/>
        <v>0.0899825505324839</v>
      </c>
      <c r="BA96" s="86">
        <f t="shared" si="80"/>
        <v>0.022495637633120975</v>
      </c>
      <c r="BB96" s="86">
        <f t="shared" si="81"/>
        <v>0.05436445761337568</v>
      </c>
      <c r="BC96" s="86">
        <f t="shared" si="82"/>
        <v>0</v>
      </c>
      <c r="BD96" s="86">
        <f t="shared" si="83"/>
        <v>0.001874636469426748</v>
      </c>
      <c r="BE96" s="86">
        <f t="shared" si="84"/>
        <v>0.3036911080471332</v>
      </c>
      <c r="BF96" s="86">
        <f t="shared" si="85"/>
        <v>0.3036911080471332</v>
      </c>
      <c r="BG96" s="86">
        <f t="shared" si="86"/>
        <v>0.26057446925031796</v>
      </c>
      <c r="BH96" s="86">
        <f t="shared" si="87"/>
        <v>0.3036911080471332</v>
      </c>
      <c r="BI96" s="86">
        <f t="shared" si="88"/>
        <v>0.30181647157770647</v>
      </c>
      <c r="BJ96" s="86">
        <f t="shared" si="89"/>
        <v>0.3036911080471332</v>
      </c>
      <c r="BL96" s="86">
        <f t="shared" si="99"/>
        <v>0</v>
      </c>
      <c r="BM96" s="86">
        <f t="shared" si="100"/>
        <v>0</v>
      </c>
      <c r="BN96" s="86">
        <f t="shared" si="101"/>
        <v>0.007389816962480239</v>
      </c>
      <c r="BO96" s="86">
        <f t="shared" si="102"/>
        <v>0</v>
      </c>
      <c r="BP96" s="86">
        <f t="shared" si="103"/>
        <v>0</v>
      </c>
      <c r="BQ96" s="86">
        <f t="shared" si="104"/>
        <v>0</v>
      </c>
      <c r="BR96" s="86">
        <f t="shared" si="105"/>
        <v>0.0039412357133227945</v>
      </c>
      <c r="BS96" s="86">
        <f t="shared" si="106"/>
        <v>0.0023811632434658546</v>
      </c>
      <c r="BT96" s="86">
        <f t="shared" si="107"/>
        <v>0</v>
      </c>
      <c r="BU96" s="268">
        <f t="shared" si="108"/>
        <v>0.013712215919268887</v>
      </c>
      <c r="BW96" s="86">
        <f t="shared" si="90"/>
        <v>0</v>
      </c>
      <c r="BX96" s="86">
        <f t="shared" si="91"/>
        <v>0</v>
      </c>
      <c r="BY96" s="86">
        <f t="shared" si="92"/>
        <v>0.019706178566613972</v>
      </c>
      <c r="BZ96" s="86">
        <f t="shared" si="93"/>
        <v>0</v>
      </c>
      <c r="CA96" s="86">
        <f t="shared" si="94"/>
        <v>0</v>
      </c>
      <c r="CB96" s="86">
        <f t="shared" si="95"/>
        <v>0</v>
      </c>
      <c r="CC96" s="86">
        <f t="shared" si="96"/>
        <v>0.010509961902194123</v>
      </c>
      <c r="CD96" s="86">
        <f t="shared" si="97"/>
        <v>0.0023811632434658546</v>
      </c>
      <c r="CE96" s="86">
        <f t="shared" si="98"/>
        <v>0</v>
      </c>
      <c r="CF96" s="86">
        <f t="shared" si="109"/>
        <v>0.03259730371227395</v>
      </c>
      <c r="CH96" s="264">
        <f t="shared" si="110"/>
        <v>0.1902193625527321</v>
      </c>
      <c r="CI96" s="264">
        <f t="shared" si="111"/>
        <v>0.013712215919268887</v>
      </c>
      <c r="CJ96" s="264">
        <f t="shared" si="112"/>
        <v>0.03259730371227395</v>
      </c>
      <c r="CK96" s="293">
        <f t="shared" si="113"/>
        <v>0.14473202848249636</v>
      </c>
    </row>
    <row r="97" spans="1:89" ht="15">
      <c r="A97" s="240">
        <v>11013</v>
      </c>
      <c r="B97" s="261">
        <v>9</v>
      </c>
      <c r="C97" s="240">
        <v>0</v>
      </c>
      <c r="D97" s="240" t="s">
        <v>620</v>
      </c>
      <c r="E97" s="240">
        <v>66</v>
      </c>
      <c r="F97" s="240">
        <v>0.010952</v>
      </c>
      <c r="G97" s="255">
        <v>0.02138647772204348</v>
      </c>
      <c r="H97" s="241">
        <v>0.1128056</v>
      </c>
      <c r="I97" s="241">
        <v>0</v>
      </c>
      <c r="J97" s="241">
        <v>0</v>
      </c>
      <c r="K97" s="241">
        <v>0.005476</v>
      </c>
      <c r="L97" s="241">
        <v>0</v>
      </c>
      <c r="M97" s="241">
        <v>0.0021904</v>
      </c>
      <c r="N97" s="241">
        <v>0.05476</v>
      </c>
      <c r="O97" s="241">
        <v>0</v>
      </c>
      <c r="P97" s="241">
        <v>0.1664704</v>
      </c>
      <c r="Q97" s="241">
        <v>0</v>
      </c>
      <c r="R97" s="241">
        <v>0</v>
      </c>
      <c r="S97" s="241">
        <v>0</v>
      </c>
      <c r="T97" s="241">
        <v>0.0021904</v>
      </c>
      <c r="U97" s="241">
        <v>0</v>
      </c>
      <c r="V97" s="241">
        <v>0</v>
      </c>
      <c r="W97" s="241">
        <v>0</v>
      </c>
      <c r="X97" s="241">
        <v>0</v>
      </c>
      <c r="Y97" s="241">
        <v>0</v>
      </c>
      <c r="Z97" s="241">
        <v>0.0459984</v>
      </c>
      <c r="AA97" s="241">
        <v>0.21465920000000002</v>
      </c>
      <c r="AB97" s="241">
        <v>0.1007584</v>
      </c>
      <c r="AC97" s="241">
        <v>0.0470936</v>
      </c>
      <c r="AD97" s="241">
        <v>0.213564</v>
      </c>
      <c r="AE97" s="241">
        <v>0.0624264</v>
      </c>
      <c r="AF97" s="241">
        <v>0.1018536</v>
      </c>
      <c r="AI97" s="240">
        <v>11013</v>
      </c>
      <c r="AJ97" s="240">
        <v>9</v>
      </c>
      <c r="AK97" s="240">
        <v>0</v>
      </c>
      <c r="AL97" s="240" t="s">
        <v>620</v>
      </c>
      <c r="AM97" s="240">
        <v>66</v>
      </c>
      <c r="AN97" s="164">
        <v>0.02138647772204348</v>
      </c>
      <c r="AO97" s="86">
        <f aca="true" t="shared" si="114" ref="AO97:AO128">H97*$AN97/$F97</f>
        <v>0.2202807205370479</v>
      </c>
      <c r="AP97" s="86">
        <f aca="true" t="shared" si="115" ref="AP97:AP128">I97*$AN97/$F97</f>
        <v>0</v>
      </c>
      <c r="AQ97" s="86">
        <f aca="true" t="shared" si="116" ref="AQ97:AQ128">K97*$AN97/$F97</f>
        <v>0.01069323886102174</v>
      </c>
      <c r="AR97" s="86">
        <f aca="true" t="shared" si="117" ref="AR97:AR128">L97*$AN97/$F97</f>
        <v>0</v>
      </c>
      <c r="AS97" s="86">
        <f aca="true" t="shared" si="118" ref="AS97:AS128">M97*$AN97/$F97</f>
        <v>0.0042772955444086965</v>
      </c>
      <c r="AT97" s="86">
        <f aca="true" t="shared" si="119" ref="AT97:AT128">N97*$AN97/$F97</f>
        <v>0.10693238861021741</v>
      </c>
      <c r="AU97" s="86">
        <f aca="true" t="shared" si="120" ref="AU97:AU128">O97*$AN97/$F97</f>
        <v>0</v>
      </c>
      <c r="AV97" s="86">
        <f aca="true" t="shared" si="121" ref="AV97:AV128">P97*$AN97/$F97</f>
        <v>0.3250744613750609</v>
      </c>
      <c r="AW97" s="86">
        <f aca="true" t="shared" si="122" ref="AW97:AW128">Q97*$AN97/$F97</f>
        <v>0</v>
      </c>
      <c r="AX97" s="86">
        <f aca="true" t="shared" si="123" ref="AX97:AX128">T97*$AN97/$F97</f>
        <v>0.0042772955444086965</v>
      </c>
      <c r="AY97" s="86">
        <f aca="true" t="shared" si="124" ref="AY97:AY128">U97*$AN97/$F97</f>
        <v>0</v>
      </c>
      <c r="AZ97" s="86">
        <f aca="true" t="shared" si="125" ref="AZ97:AZ128">V97*$AN97/$F97</f>
        <v>0</v>
      </c>
      <c r="BA97" s="86">
        <f aca="true" t="shared" si="126" ref="BA97:BA128">W97*$AN97/$F97</f>
        <v>0</v>
      </c>
      <c r="BB97" s="86">
        <f aca="true" t="shared" si="127" ref="BB97:BB128">X97*$AN97/$F97</f>
        <v>0</v>
      </c>
      <c r="BC97" s="86">
        <f aca="true" t="shared" si="128" ref="BC97:BC128">Y97*$AN97/$F97</f>
        <v>0</v>
      </c>
      <c r="BD97" s="86">
        <f aca="true" t="shared" si="129" ref="BD97:BD128">Z97*$AN97/$F97</f>
        <v>0.08982320643258263</v>
      </c>
      <c r="BE97" s="86">
        <f aca="true" t="shared" si="130" ref="BE97:BE128">AA97*$AN97/$F97</f>
        <v>0.4191749633520523</v>
      </c>
      <c r="BF97" s="86">
        <f aca="true" t="shared" si="131" ref="BF97:BF128">AB97*$AN97/$F97</f>
        <v>0.19675559504280002</v>
      </c>
      <c r="BG97" s="86">
        <f aca="true" t="shared" si="132" ref="BG97:BG128">AC97*$AN97/$F97</f>
        <v>0.09196185420478697</v>
      </c>
      <c r="BH97" s="86">
        <f aca="true" t="shared" si="133" ref="BH97:BH128">AD97*$AN97/$F97</f>
        <v>0.4170363155798479</v>
      </c>
      <c r="BI97" s="86">
        <f aca="true" t="shared" si="134" ref="BI97:BI128">AE97*$AN97/$F97</f>
        <v>0.12190292301564784</v>
      </c>
      <c r="BJ97" s="86">
        <f aca="true" t="shared" si="135" ref="BJ97:BJ128">AF97*$AN97/$F97</f>
        <v>0.19889424281500437</v>
      </c>
      <c r="BL97" s="86">
        <f t="shared" si="99"/>
        <v>0.009648295559522697</v>
      </c>
      <c r="BM97" s="86">
        <f t="shared" si="100"/>
        <v>0</v>
      </c>
      <c r="BN97" s="86">
        <f t="shared" si="101"/>
        <v>0.00046836386211275224</v>
      </c>
      <c r="BO97" s="86">
        <f t="shared" si="102"/>
        <v>0</v>
      </c>
      <c r="BP97" s="86">
        <f t="shared" si="103"/>
        <v>0.0001873455448451009</v>
      </c>
      <c r="BQ97" s="86">
        <f t="shared" si="104"/>
        <v>0</v>
      </c>
      <c r="BR97" s="86">
        <f t="shared" si="105"/>
        <v>0</v>
      </c>
      <c r="BS97" s="86">
        <f t="shared" si="106"/>
        <v>0</v>
      </c>
      <c r="BT97" s="86">
        <f t="shared" si="107"/>
        <v>0</v>
      </c>
      <c r="BU97" s="268">
        <f t="shared" si="108"/>
        <v>0.01030400496648055</v>
      </c>
      <c r="BW97" s="86">
        <f t="shared" si="90"/>
        <v>0.009648295559522697</v>
      </c>
      <c r="BX97" s="86">
        <f t="shared" si="91"/>
        <v>0</v>
      </c>
      <c r="BY97" s="86">
        <f t="shared" si="92"/>
        <v>0.0012489702989673392</v>
      </c>
      <c r="BZ97" s="86">
        <f t="shared" si="93"/>
        <v>0</v>
      </c>
      <c r="CA97" s="86">
        <f t="shared" si="94"/>
        <v>0.0001873455448451009</v>
      </c>
      <c r="CB97" s="86">
        <f t="shared" si="95"/>
        <v>0</v>
      </c>
      <c r="CC97" s="86">
        <f t="shared" si="96"/>
        <v>0</v>
      </c>
      <c r="CD97" s="86">
        <f t="shared" si="97"/>
        <v>0</v>
      </c>
      <c r="CE97" s="86">
        <f t="shared" si="98"/>
        <v>0</v>
      </c>
      <c r="CF97" s="86">
        <f t="shared" si="109"/>
        <v>0.011084611403335137</v>
      </c>
      <c r="CH97" s="264">
        <f t="shared" si="110"/>
        <v>0.0671321535694945</v>
      </c>
      <c r="CI97" s="264">
        <f t="shared" si="111"/>
        <v>0.01030400496648055</v>
      </c>
      <c r="CJ97" s="264">
        <f t="shared" si="112"/>
        <v>0.011084611403335137</v>
      </c>
      <c r="CK97" s="293">
        <f t="shared" si="113"/>
        <v>0.04921567463080801</v>
      </c>
    </row>
    <row r="98" spans="1:89" ht="15">
      <c r="A98" s="240">
        <v>13036</v>
      </c>
      <c r="B98" s="261">
        <v>9</v>
      </c>
      <c r="C98" s="240">
        <v>0</v>
      </c>
      <c r="D98" s="240" t="s">
        <v>620</v>
      </c>
      <c r="E98" s="240">
        <v>66</v>
      </c>
      <c r="F98" s="240">
        <v>0.000716</v>
      </c>
      <c r="G98" s="255">
        <v>0.0013981663667807828</v>
      </c>
      <c r="H98" s="241">
        <v>0</v>
      </c>
      <c r="I98" s="241">
        <v>0</v>
      </c>
      <c r="J98" s="241">
        <v>0</v>
      </c>
      <c r="K98" s="241">
        <v>0.0244156</v>
      </c>
      <c r="L98" s="241">
        <v>0.007661199999999999</v>
      </c>
      <c r="M98" s="241">
        <v>0</v>
      </c>
      <c r="N98" s="241">
        <v>0.0108116</v>
      </c>
      <c r="O98" s="241">
        <v>0</v>
      </c>
      <c r="P98" s="241">
        <v>0</v>
      </c>
      <c r="Q98" s="241">
        <v>0.24895319999999999</v>
      </c>
      <c r="R98" s="241">
        <v>0.000716</v>
      </c>
      <c r="S98" s="241">
        <v>0.000716</v>
      </c>
      <c r="T98" s="241">
        <v>0</v>
      </c>
      <c r="U98" s="241">
        <v>0</v>
      </c>
      <c r="V98" s="241">
        <v>0.018830799999999998</v>
      </c>
      <c r="W98" s="241">
        <v>0.0030787999999999996</v>
      </c>
      <c r="X98" s="241">
        <v>0.002506</v>
      </c>
      <c r="Y98" s="241">
        <v>0.007661199999999999</v>
      </c>
      <c r="Z98" s="241">
        <v>0.002506</v>
      </c>
      <c r="AA98" s="241">
        <v>0.04296</v>
      </c>
      <c r="AB98" s="241">
        <v>0.2919132</v>
      </c>
      <c r="AC98" s="241">
        <v>0.2919132</v>
      </c>
      <c r="AD98" s="241">
        <v>0.2919132</v>
      </c>
      <c r="AE98" s="241">
        <v>0.04288839999999999</v>
      </c>
      <c r="AF98" s="241">
        <v>0.04296</v>
      </c>
      <c r="AI98" s="240">
        <v>13036</v>
      </c>
      <c r="AJ98" s="240">
        <v>9</v>
      </c>
      <c r="AK98" s="240">
        <v>0</v>
      </c>
      <c r="AL98" s="240" t="s">
        <v>620</v>
      </c>
      <c r="AM98" s="240">
        <v>66</v>
      </c>
      <c r="AN98" s="164">
        <v>0.0013981663667807828</v>
      </c>
      <c r="AO98" s="86">
        <f t="shared" si="114"/>
        <v>0</v>
      </c>
      <c r="AP98" s="86">
        <f t="shared" si="115"/>
        <v>0</v>
      </c>
      <c r="AQ98" s="86">
        <f t="shared" si="116"/>
        <v>0.04767747310722469</v>
      </c>
      <c r="AR98" s="86">
        <f t="shared" si="117"/>
        <v>0.014960380124554374</v>
      </c>
      <c r="AS98" s="86">
        <f t="shared" si="118"/>
        <v>0</v>
      </c>
      <c r="AT98" s="86">
        <f t="shared" si="119"/>
        <v>0.02111231213838982</v>
      </c>
      <c r="AU98" s="86">
        <f t="shared" si="120"/>
        <v>0</v>
      </c>
      <c r="AV98" s="86">
        <f t="shared" si="121"/>
        <v>0</v>
      </c>
      <c r="AW98" s="86">
        <f t="shared" si="122"/>
        <v>0.4861424457296782</v>
      </c>
      <c r="AX98" s="86">
        <f t="shared" si="123"/>
        <v>0</v>
      </c>
      <c r="AY98" s="86">
        <f t="shared" si="124"/>
        <v>0</v>
      </c>
      <c r="AZ98" s="86">
        <f t="shared" si="125"/>
        <v>0.03677177544633459</v>
      </c>
      <c r="BA98" s="86">
        <f t="shared" si="126"/>
        <v>0.006012115377157366</v>
      </c>
      <c r="BB98" s="86">
        <f t="shared" si="127"/>
        <v>0.00489358228373274</v>
      </c>
      <c r="BC98" s="86">
        <f t="shared" si="128"/>
        <v>0.014960380124554374</v>
      </c>
      <c r="BD98" s="86">
        <f t="shared" si="129"/>
        <v>0.00489358228373274</v>
      </c>
      <c r="BE98" s="86">
        <f t="shared" si="130"/>
        <v>0.08388998200684697</v>
      </c>
      <c r="BF98" s="86">
        <f t="shared" si="131"/>
        <v>0.5700324277365252</v>
      </c>
      <c r="BG98" s="86">
        <f t="shared" si="132"/>
        <v>0.5700324277365252</v>
      </c>
      <c r="BH98" s="86">
        <f t="shared" si="133"/>
        <v>0.5700324277365252</v>
      </c>
      <c r="BI98" s="86">
        <f t="shared" si="134"/>
        <v>0.08375016537016888</v>
      </c>
      <c r="BJ98" s="86">
        <f t="shared" si="135"/>
        <v>0.08388998200684697</v>
      </c>
      <c r="BL98" s="86">
        <f t="shared" si="99"/>
        <v>0</v>
      </c>
      <c r="BM98" s="86">
        <f t="shared" si="100"/>
        <v>0</v>
      </c>
      <c r="BN98" s="86">
        <f t="shared" si="101"/>
        <v>0.0020882733220964414</v>
      </c>
      <c r="BO98" s="86">
        <f t="shared" si="102"/>
        <v>0.0006552646494554816</v>
      </c>
      <c r="BP98" s="86">
        <f t="shared" si="103"/>
        <v>0</v>
      </c>
      <c r="BQ98" s="86">
        <f t="shared" si="104"/>
        <v>0.021293039122959902</v>
      </c>
      <c r="BR98" s="86">
        <f t="shared" si="105"/>
        <v>0.001610603764549455</v>
      </c>
      <c r="BS98" s="86">
        <f t="shared" si="106"/>
        <v>0.000214338904027494</v>
      </c>
      <c r="BT98" s="86">
        <f t="shared" si="107"/>
        <v>0.0006552646494554816</v>
      </c>
      <c r="BU98" s="268">
        <f t="shared" si="108"/>
        <v>0.026516784412544254</v>
      </c>
      <c r="BW98" s="86">
        <f t="shared" si="90"/>
        <v>0</v>
      </c>
      <c r="BX98" s="86">
        <f t="shared" si="91"/>
        <v>0</v>
      </c>
      <c r="BY98" s="86">
        <f t="shared" si="92"/>
        <v>0.005568728858923844</v>
      </c>
      <c r="BZ98" s="86">
        <f t="shared" si="93"/>
        <v>0.0006552646494554816</v>
      </c>
      <c r="CA98" s="86">
        <f t="shared" si="94"/>
        <v>0</v>
      </c>
      <c r="CB98" s="86">
        <f t="shared" si="95"/>
        <v>0.021293039122959902</v>
      </c>
      <c r="CC98" s="86">
        <f t="shared" si="96"/>
        <v>0.004294943372131882</v>
      </c>
      <c r="CD98" s="86">
        <f t="shared" si="97"/>
        <v>0.000214338904027494</v>
      </c>
      <c r="CE98" s="86">
        <f t="shared" si="98"/>
        <v>0.0006552646494554816</v>
      </c>
      <c r="CF98" s="86">
        <f t="shared" si="109"/>
        <v>0.03268157955695408</v>
      </c>
      <c r="CH98" s="264">
        <f t="shared" si="110"/>
        <v>0.4161236722476634</v>
      </c>
      <c r="CI98" s="264">
        <f t="shared" si="111"/>
        <v>0.026516784412544254</v>
      </c>
      <c r="CJ98" s="264">
        <f t="shared" si="112"/>
        <v>0.03268157955695408</v>
      </c>
      <c r="CK98" s="293">
        <f t="shared" si="113"/>
        <v>0.14510621323287615</v>
      </c>
    </row>
    <row r="99" spans="1:89" ht="15">
      <c r="A99" s="240">
        <v>21015</v>
      </c>
      <c r="B99" s="261">
        <v>9</v>
      </c>
      <c r="C99" s="240">
        <v>0</v>
      </c>
      <c r="D99" s="240" t="s">
        <v>620</v>
      </c>
      <c r="E99" s="240">
        <v>66</v>
      </c>
      <c r="F99" s="240">
        <v>0.028115</v>
      </c>
      <c r="G99" s="255">
        <v>0.05490146285201356</v>
      </c>
      <c r="H99" s="241">
        <v>0.47233200000000003</v>
      </c>
      <c r="I99" s="241">
        <v>0</v>
      </c>
      <c r="J99" s="241">
        <v>0</v>
      </c>
      <c r="K99" s="241">
        <v>0.34862600000000005</v>
      </c>
      <c r="L99" s="241">
        <v>0.1152715</v>
      </c>
      <c r="M99" s="241">
        <v>0</v>
      </c>
      <c r="N99" s="241">
        <v>0.21648550000000003</v>
      </c>
      <c r="O99" s="241">
        <v>0.005623</v>
      </c>
      <c r="P99" s="241">
        <v>0</v>
      </c>
      <c r="Q99" s="241">
        <v>0.0984025</v>
      </c>
      <c r="R99" s="241">
        <v>0.028115</v>
      </c>
      <c r="S99" s="241">
        <v>0.028115</v>
      </c>
      <c r="T99" s="241">
        <v>0</v>
      </c>
      <c r="U99" s="241">
        <v>0</v>
      </c>
      <c r="V99" s="241">
        <v>0.1152715</v>
      </c>
      <c r="W99" s="241">
        <v>0.1096485</v>
      </c>
      <c r="X99" s="241">
        <v>0.12370600000000001</v>
      </c>
      <c r="Y99" s="241">
        <v>0.1152715</v>
      </c>
      <c r="Z99" s="241">
        <v>0.067476</v>
      </c>
      <c r="AA99" s="241">
        <v>1.1695840000000002</v>
      </c>
      <c r="AB99" s="241">
        <v>0.7956545</v>
      </c>
      <c r="AC99" s="241">
        <v>1.2679865000000001</v>
      </c>
      <c r="AD99" s="241">
        <v>1.2679865000000001</v>
      </c>
      <c r="AE99" s="241">
        <v>0.686006</v>
      </c>
      <c r="AF99" s="241">
        <v>0.6972520000000001</v>
      </c>
      <c r="AI99" s="240">
        <v>21015</v>
      </c>
      <c r="AJ99" s="240">
        <v>9</v>
      </c>
      <c r="AK99" s="240">
        <v>0</v>
      </c>
      <c r="AL99" s="240" t="s">
        <v>620</v>
      </c>
      <c r="AM99" s="240">
        <v>66</v>
      </c>
      <c r="AN99" s="164">
        <v>0.05490146285201356</v>
      </c>
      <c r="AO99" s="86">
        <f t="shared" si="114"/>
        <v>0.9223445759138279</v>
      </c>
      <c r="AP99" s="86">
        <f t="shared" si="115"/>
        <v>0</v>
      </c>
      <c r="AQ99" s="86">
        <f t="shared" si="116"/>
        <v>0.6807781393649682</v>
      </c>
      <c r="AR99" s="86">
        <f t="shared" si="117"/>
        <v>0.22509599769325558</v>
      </c>
      <c r="AS99" s="86">
        <f t="shared" si="118"/>
        <v>0</v>
      </c>
      <c r="AT99" s="86">
        <f t="shared" si="119"/>
        <v>0.4227412639605045</v>
      </c>
      <c r="AU99" s="86">
        <f t="shared" si="120"/>
        <v>0.010980292570402712</v>
      </c>
      <c r="AV99" s="86">
        <f t="shared" si="121"/>
        <v>0</v>
      </c>
      <c r="AW99" s="86">
        <f t="shared" si="122"/>
        <v>0.19215511998204746</v>
      </c>
      <c r="AX99" s="86">
        <f t="shared" si="123"/>
        <v>0</v>
      </c>
      <c r="AY99" s="86">
        <f t="shared" si="124"/>
        <v>0</v>
      </c>
      <c r="AZ99" s="86">
        <f t="shared" si="125"/>
        <v>0.22509599769325558</v>
      </c>
      <c r="BA99" s="86">
        <f t="shared" si="126"/>
        <v>0.21411570512285288</v>
      </c>
      <c r="BB99" s="86">
        <f t="shared" si="127"/>
        <v>0.24156643654885968</v>
      </c>
      <c r="BC99" s="86">
        <f t="shared" si="128"/>
        <v>0.22509599769325558</v>
      </c>
      <c r="BD99" s="86">
        <f t="shared" si="129"/>
        <v>0.13176351084483254</v>
      </c>
      <c r="BE99" s="86">
        <f t="shared" si="130"/>
        <v>2.2839008546437647</v>
      </c>
      <c r="BF99" s="86">
        <f t="shared" si="131"/>
        <v>1.553711398711984</v>
      </c>
      <c r="BG99" s="86">
        <f t="shared" si="132"/>
        <v>2.4760559746258117</v>
      </c>
      <c r="BH99" s="86">
        <f t="shared" si="133"/>
        <v>2.4760559746258117</v>
      </c>
      <c r="BI99" s="86">
        <f t="shared" si="134"/>
        <v>1.3395956935891309</v>
      </c>
      <c r="BJ99" s="86">
        <f t="shared" si="135"/>
        <v>1.3615562787299365</v>
      </c>
      <c r="BL99" s="86">
        <f t="shared" si="99"/>
        <v>0.04039869242502566</v>
      </c>
      <c r="BM99" s="86">
        <f t="shared" si="100"/>
        <v>0</v>
      </c>
      <c r="BN99" s="86">
        <f t="shared" si="101"/>
        <v>0.029818082504185606</v>
      </c>
      <c r="BO99" s="86">
        <f t="shared" si="102"/>
        <v>0.009859204698964594</v>
      </c>
      <c r="BP99" s="86">
        <f t="shared" si="103"/>
        <v>0</v>
      </c>
      <c r="BQ99" s="86">
        <f t="shared" si="104"/>
        <v>0.008416394255213679</v>
      </c>
      <c r="BR99" s="86">
        <f t="shared" si="105"/>
        <v>0.009859204698964594</v>
      </c>
      <c r="BS99" s="86">
        <f t="shared" si="106"/>
        <v>0.010580609920840053</v>
      </c>
      <c r="BT99" s="86">
        <f t="shared" si="107"/>
        <v>0.009859204698964594</v>
      </c>
      <c r="BU99" s="268">
        <f t="shared" si="108"/>
        <v>0.11879139320215877</v>
      </c>
      <c r="BW99" s="86">
        <f t="shared" si="90"/>
        <v>0.04039869242502566</v>
      </c>
      <c r="BX99" s="86">
        <f t="shared" si="91"/>
        <v>0</v>
      </c>
      <c r="BY99" s="86">
        <f t="shared" si="92"/>
        <v>0.07951488667782829</v>
      </c>
      <c r="BZ99" s="86">
        <f t="shared" si="93"/>
        <v>0.009859204698964594</v>
      </c>
      <c r="CA99" s="86">
        <f t="shared" si="94"/>
        <v>0</v>
      </c>
      <c r="CB99" s="86">
        <f t="shared" si="95"/>
        <v>0.008416394255213679</v>
      </c>
      <c r="CC99" s="86">
        <f t="shared" si="96"/>
        <v>0.02629121253057226</v>
      </c>
      <c r="CD99" s="86">
        <f t="shared" si="97"/>
        <v>0.010580609920840053</v>
      </c>
      <c r="CE99" s="86">
        <f t="shared" si="98"/>
        <v>0.009859204698964594</v>
      </c>
      <c r="CF99" s="86">
        <f t="shared" si="109"/>
        <v>0.18492020520740912</v>
      </c>
      <c r="CH99" s="264">
        <f t="shared" si="110"/>
        <v>1.8075208614768425</v>
      </c>
      <c r="CI99" s="264">
        <f t="shared" si="111"/>
        <v>0.11879139320215877</v>
      </c>
      <c r="CJ99" s="264">
        <f t="shared" si="112"/>
        <v>0.18492020520740912</v>
      </c>
      <c r="CK99" s="293">
        <f t="shared" si="113"/>
        <v>0.8210457111208965</v>
      </c>
    </row>
    <row r="100" spans="1:89" ht="15">
      <c r="A100" s="240">
        <v>21014</v>
      </c>
      <c r="B100" s="261">
        <v>9</v>
      </c>
      <c r="C100" s="240">
        <v>0</v>
      </c>
      <c r="D100" s="240" t="s">
        <v>598</v>
      </c>
      <c r="E100" s="240">
        <v>67</v>
      </c>
      <c r="F100" s="240">
        <v>0.003814</v>
      </c>
      <c r="G100" s="255">
        <v>0.007447774473326684</v>
      </c>
      <c r="H100" s="241">
        <v>0.6594406</v>
      </c>
      <c r="I100" s="241">
        <v>0</v>
      </c>
      <c r="J100" s="241">
        <v>0</v>
      </c>
      <c r="K100" s="241">
        <v>0.0259352</v>
      </c>
      <c r="L100" s="241">
        <v>0.0007628000000000001</v>
      </c>
      <c r="M100" s="241">
        <v>0</v>
      </c>
      <c r="N100" s="241">
        <v>0.024791</v>
      </c>
      <c r="O100" s="241">
        <v>0.006102400000000001</v>
      </c>
      <c r="P100" s="241">
        <v>0</v>
      </c>
      <c r="Q100" s="241">
        <v>1.4252918</v>
      </c>
      <c r="R100" s="241">
        <v>0.003814</v>
      </c>
      <c r="S100" s="241">
        <v>0.003814</v>
      </c>
      <c r="T100" s="241">
        <v>0.0194514</v>
      </c>
      <c r="U100" s="241">
        <v>0</v>
      </c>
      <c r="V100" s="241">
        <v>0.0007628000000000001</v>
      </c>
      <c r="W100" s="241">
        <v>0.005721</v>
      </c>
      <c r="X100" s="241">
        <v>0.0148746</v>
      </c>
      <c r="Y100" s="241">
        <v>0.0007628000000000001</v>
      </c>
      <c r="Z100" s="241">
        <v>0.0053396</v>
      </c>
      <c r="AA100" s="241">
        <v>0.7177948</v>
      </c>
      <c r="AB100" s="241">
        <v>1.483646</v>
      </c>
      <c r="AC100" s="241">
        <v>2.143468</v>
      </c>
      <c r="AD100" s="241">
        <v>2.1430866</v>
      </c>
      <c r="AE100" s="241">
        <v>0.0575914</v>
      </c>
      <c r="AF100" s="241">
        <v>0.0583542</v>
      </c>
      <c r="AI100" s="240">
        <v>21014</v>
      </c>
      <c r="AJ100" s="240">
        <v>9</v>
      </c>
      <c r="AK100" s="240">
        <v>0</v>
      </c>
      <c r="AL100" s="240" t="s">
        <v>598</v>
      </c>
      <c r="AM100" s="240">
        <v>67</v>
      </c>
      <c r="AN100" s="164">
        <v>0.007447774473326684</v>
      </c>
      <c r="AO100" s="86">
        <f t="shared" si="114"/>
        <v>1.2877202064381839</v>
      </c>
      <c r="AP100" s="86">
        <f t="shared" si="115"/>
        <v>0</v>
      </c>
      <c r="AQ100" s="86">
        <f t="shared" si="116"/>
        <v>0.05064486641862145</v>
      </c>
      <c r="AR100" s="86">
        <f t="shared" si="117"/>
        <v>0.001489554894665337</v>
      </c>
      <c r="AS100" s="86">
        <f t="shared" si="118"/>
        <v>0</v>
      </c>
      <c r="AT100" s="86">
        <f t="shared" si="119"/>
        <v>0.04841053407662345</v>
      </c>
      <c r="AU100" s="86">
        <f t="shared" si="120"/>
        <v>0.011916439157322696</v>
      </c>
      <c r="AV100" s="86">
        <f t="shared" si="121"/>
        <v>0</v>
      </c>
      <c r="AW100" s="86">
        <f t="shared" si="122"/>
        <v>2.7832333206821818</v>
      </c>
      <c r="AX100" s="86">
        <f t="shared" si="123"/>
        <v>0.03798364981396609</v>
      </c>
      <c r="AY100" s="86">
        <f t="shared" si="124"/>
        <v>0</v>
      </c>
      <c r="AZ100" s="86">
        <f t="shared" si="125"/>
        <v>0.001489554894665337</v>
      </c>
      <c r="BA100" s="86">
        <f t="shared" si="126"/>
        <v>0.011171661709990028</v>
      </c>
      <c r="BB100" s="86">
        <f t="shared" si="127"/>
        <v>0.029046320445974067</v>
      </c>
      <c r="BC100" s="86">
        <f t="shared" si="128"/>
        <v>0.001489554894665337</v>
      </c>
      <c r="BD100" s="86">
        <f t="shared" si="129"/>
        <v>0.010426884262657357</v>
      </c>
      <c r="BE100" s="86">
        <f t="shared" si="130"/>
        <v>1.4016711558800818</v>
      </c>
      <c r="BF100" s="86">
        <f t="shared" si="131"/>
        <v>2.8971842701240798</v>
      </c>
      <c r="BG100" s="86">
        <f t="shared" si="132"/>
        <v>4.185649254009596</v>
      </c>
      <c r="BH100" s="86">
        <f t="shared" si="133"/>
        <v>4.184904476562265</v>
      </c>
      <c r="BI100" s="86">
        <f t="shared" si="134"/>
        <v>0.11246139454723293</v>
      </c>
      <c r="BJ100" s="86">
        <f t="shared" si="135"/>
        <v>0.11395094944189828</v>
      </c>
      <c r="BL100" s="86">
        <f t="shared" si="99"/>
        <v>0.05640214504199245</v>
      </c>
      <c r="BM100" s="86">
        <f t="shared" si="100"/>
        <v>0</v>
      </c>
      <c r="BN100" s="86">
        <f t="shared" si="101"/>
        <v>0.0022182451491356194</v>
      </c>
      <c r="BO100" s="86">
        <f t="shared" si="102"/>
        <v>6.524250438634176E-05</v>
      </c>
      <c r="BP100" s="86">
        <f t="shared" si="103"/>
        <v>0</v>
      </c>
      <c r="BQ100" s="86">
        <f t="shared" si="104"/>
        <v>0.12190561944587956</v>
      </c>
      <c r="BR100" s="86">
        <f t="shared" si="105"/>
        <v>6.524250438634176E-05</v>
      </c>
      <c r="BS100" s="86">
        <f t="shared" si="106"/>
        <v>0.0012722288355336642</v>
      </c>
      <c r="BT100" s="86">
        <f t="shared" si="107"/>
        <v>6.524250438634176E-05</v>
      </c>
      <c r="BU100" s="268">
        <f t="shared" si="108"/>
        <v>0.1819939659857003</v>
      </c>
      <c r="BW100" s="86">
        <f t="shared" si="90"/>
        <v>0.05640214504199245</v>
      </c>
      <c r="BX100" s="86">
        <f t="shared" si="91"/>
        <v>0</v>
      </c>
      <c r="BY100" s="86">
        <f t="shared" si="92"/>
        <v>0.005915320397694985</v>
      </c>
      <c r="BZ100" s="86">
        <f t="shared" si="93"/>
        <v>6.524250438634176E-05</v>
      </c>
      <c r="CA100" s="86">
        <f t="shared" si="94"/>
        <v>0</v>
      </c>
      <c r="CB100" s="86">
        <f t="shared" si="95"/>
        <v>0.12190561944587956</v>
      </c>
      <c r="CC100" s="86">
        <f t="shared" si="96"/>
        <v>0.0001739800116969114</v>
      </c>
      <c r="CD100" s="86">
        <f t="shared" si="97"/>
        <v>0.0012722288355336642</v>
      </c>
      <c r="CE100" s="86">
        <f t="shared" si="98"/>
        <v>6.524250438634176E-05</v>
      </c>
      <c r="CF100" s="86">
        <f t="shared" si="109"/>
        <v>0.18579977874157022</v>
      </c>
      <c r="CH100" s="264">
        <f t="shared" si="110"/>
        <v>3.055523955427005</v>
      </c>
      <c r="CI100" s="264">
        <f t="shared" si="111"/>
        <v>0.1819939659857003</v>
      </c>
      <c r="CJ100" s="264">
        <f t="shared" si="112"/>
        <v>0.18579977874157022</v>
      </c>
      <c r="CK100" s="293">
        <f t="shared" si="113"/>
        <v>0.8249510176125718</v>
      </c>
    </row>
    <row r="101" spans="1:89" ht="15">
      <c r="A101" s="240">
        <v>13019</v>
      </c>
      <c r="B101" s="261">
        <v>9</v>
      </c>
      <c r="C101" s="240">
        <v>0</v>
      </c>
      <c r="D101" s="240" t="s">
        <v>382</v>
      </c>
      <c r="E101" s="240">
        <v>69</v>
      </c>
      <c r="F101" s="240">
        <v>0.000716</v>
      </c>
      <c r="G101" s="255">
        <v>0.0013981663667807828</v>
      </c>
      <c r="H101" s="241">
        <v>0.009809199999999999</v>
      </c>
      <c r="I101" s="241">
        <v>0</v>
      </c>
      <c r="J101" s="241">
        <v>0</v>
      </c>
      <c r="K101" s="241">
        <v>0.04138479999999999</v>
      </c>
      <c r="L101" s="241">
        <v>0.002506</v>
      </c>
      <c r="M101" s="241">
        <v>0</v>
      </c>
      <c r="N101" s="241">
        <v>0.014248399999999998</v>
      </c>
      <c r="O101" s="241">
        <v>0</v>
      </c>
      <c r="P101" s="241">
        <v>0.002506</v>
      </c>
      <c r="Q101" s="241">
        <v>0.34267759999999997</v>
      </c>
      <c r="R101" s="241">
        <v>0.000716</v>
      </c>
      <c r="S101" s="241">
        <v>0.000716</v>
      </c>
      <c r="T101" s="241">
        <v>0</v>
      </c>
      <c r="U101" s="241">
        <v>0</v>
      </c>
      <c r="V101" s="241">
        <v>0.0302152</v>
      </c>
      <c r="W101" s="241">
        <v>0.011026399999999999</v>
      </c>
      <c r="X101" s="241">
        <v>0</v>
      </c>
      <c r="Y101" s="241">
        <v>0.002506</v>
      </c>
      <c r="Z101" s="241">
        <v>0.0041528</v>
      </c>
      <c r="AA101" s="241">
        <v>0.071242</v>
      </c>
      <c r="AB101" s="241">
        <v>0.4041104</v>
      </c>
      <c r="AC101" s="241">
        <v>0.4114136</v>
      </c>
      <c r="AD101" s="241">
        <v>0.4139196</v>
      </c>
      <c r="AE101" s="241">
        <v>0.058139199999999995</v>
      </c>
      <c r="AF101" s="241">
        <v>0.061432799999999996</v>
      </c>
      <c r="AI101" s="240">
        <v>13019</v>
      </c>
      <c r="AJ101" s="240">
        <v>9</v>
      </c>
      <c r="AK101" s="240">
        <v>0</v>
      </c>
      <c r="AL101" s="240" t="s">
        <v>382</v>
      </c>
      <c r="AM101" s="240">
        <v>69</v>
      </c>
      <c r="AN101" s="164">
        <v>0.0013981663667807828</v>
      </c>
      <c r="AO101" s="86">
        <f t="shared" si="114"/>
        <v>0.019154879224896722</v>
      </c>
      <c r="AP101" s="86">
        <f t="shared" si="115"/>
        <v>0</v>
      </c>
      <c r="AQ101" s="86">
        <f t="shared" si="116"/>
        <v>0.08081401599992924</v>
      </c>
      <c r="AR101" s="86">
        <f t="shared" si="117"/>
        <v>0.00489358228373274</v>
      </c>
      <c r="AS101" s="86">
        <f t="shared" si="118"/>
        <v>0</v>
      </c>
      <c r="AT101" s="86">
        <f t="shared" si="119"/>
        <v>0.027823510698937577</v>
      </c>
      <c r="AU101" s="86">
        <f t="shared" si="120"/>
        <v>0</v>
      </c>
      <c r="AV101" s="86">
        <f t="shared" si="121"/>
        <v>0.00489358228373274</v>
      </c>
      <c r="AW101" s="86">
        <f t="shared" si="122"/>
        <v>0.6691624231412826</v>
      </c>
      <c r="AX101" s="86">
        <f t="shared" si="123"/>
        <v>0</v>
      </c>
      <c r="AY101" s="86">
        <f t="shared" si="124"/>
        <v>0</v>
      </c>
      <c r="AZ101" s="86">
        <f t="shared" si="125"/>
        <v>0.059002620678149036</v>
      </c>
      <c r="BA101" s="86">
        <f t="shared" si="126"/>
        <v>0.021531762048424052</v>
      </c>
      <c r="BB101" s="86">
        <f t="shared" si="127"/>
        <v>0</v>
      </c>
      <c r="BC101" s="86">
        <f t="shared" si="128"/>
        <v>0.00489358228373274</v>
      </c>
      <c r="BD101" s="86">
        <f t="shared" si="129"/>
        <v>0.008109364927328541</v>
      </c>
      <c r="BE101" s="86">
        <f t="shared" si="130"/>
        <v>0.1391175534946879</v>
      </c>
      <c r="BF101" s="86">
        <f t="shared" si="131"/>
        <v>0.7891250974110738</v>
      </c>
      <c r="BG101" s="86">
        <f t="shared" si="132"/>
        <v>0.8033863943522379</v>
      </c>
      <c r="BH101" s="86">
        <f t="shared" si="133"/>
        <v>0.8082799766359706</v>
      </c>
      <c r="BI101" s="86">
        <f t="shared" si="134"/>
        <v>0.11353110898259956</v>
      </c>
      <c r="BJ101" s="86">
        <f t="shared" si="135"/>
        <v>0.11996267426979117</v>
      </c>
      <c r="BL101" s="86">
        <f t="shared" si="99"/>
        <v>0.0008389837100504764</v>
      </c>
      <c r="BM101" s="86">
        <f t="shared" si="100"/>
        <v>0</v>
      </c>
      <c r="BN101" s="86">
        <f t="shared" si="101"/>
        <v>0.0035396539007969004</v>
      </c>
      <c r="BO101" s="86">
        <f t="shared" si="102"/>
        <v>0.000214338904027494</v>
      </c>
      <c r="BP101" s="86">
        <f t="shared" si="103"/>
        <v>0</v>
      </c>
      <c r="BQ101" s="86">
        <f t="shared" si="104"/>
        <v>0.029309314133588178</v>
      </c>
      <c r="BR101" s="86">
        <f t="shared" si="105"/>
        <v>0.0025843147857029275</v>
      </c>
      <c r="BS101" s="86">
        <f t="shared" si="106"/>
        <v>0</v>
      </c>
      <c r="BT101" s="86">
        <f t="shared" si="107"/>
        <v>0.000214338904027494</v>
      </c>
      <c r="BU101" s="268">
        <f t="shared" si="108"/>
        <v>0.03670094433819347</v>
      </c>
      <c r="BW101" s="86">
        <f t="shared" si="90"/>
        <v>0.0008389837100504764</v>
      </c>
      <c r="BX101" s="86">
        <f t="shared" si="91"/>
        <v>0</v>
      </c>
      <c r="BY101" s="86">
        <f t="shared" si="92"/>
        <v>0.009439077068791735</v>
      </c>
      <c r="BZ101" s="86">
        <f t="shared" si="93"/>
        <v>0.000214338904027494</v>
      </c>
      <c r="CA101" s="86">
        <f t="shared" si="94"/>
        <v>0</v>
      </c>
      <c r="CB101" s="86">
        <f t="shared" si="95"/>
        <v>0.029309314133588178</v>
      </c>
      <c r="CC101" s="86">
        <f t="shared" si="96"/>
        <v>0.00689150609520781</v>
      </c>
      <c r="CD101" s="86">
        <f t="shared" si="97"/>
        <v>0</v>
      </c>
      <c r="CE101" s="86">
        <f t="shared" si="98"/>
        <v>0.000214338904027494</v>
      </c>
      <c r="CF101" s="86">
        <f t="shared" si="109"/>
        <v>0.04690755881569319</v>
      </c>
      <c r="CH101" s="264">
        <f t="shared" si="110"/>
        <v>0.5864720678771337</v>
      </c>
      <c r="CI101" s="264">
        <f t="shared" si="111"/>
        <v>0.03670094433819347</v>
      </c>
      <c r="CJ101" s="264">
        <f t="shared" si="112"/>
        <v>0.04690755881569319</v>
      </c>
      <c r="CK101" s="293">
        <f t="shared" si="113"/>
        <v>0.20826956114167777</v>
      </c>
    </row>
    <row r="102" spans="1:89" ht="15">
      <c r="A102" s="240">
        <v>13126</v>
      </c>
      <c r="B102" s="261">
        <v>9</v>
      </c>
      <c r="C102" s="240">
        <v>0</v>
      </c>
      <c r="D102" s="240" t="s">
        <v>382</v>
      </c>
      <c r="E102" s="240">
        <v>69</v>
      </c>
      <c r="F102" s="240">
        <v>0.000716</v>
      </c>
      <c r="G102" s="255">
        <v>0.0013981663667807828</v>
      </c>
      <c r="H102" s="241">
        <v>0.1051088</v>
      </c>
      <c r="I102" s="241">
        <v>0.033651999999999994</v>
      </c>
      <c r="J102" s="241">
        <v>0.000716</v>
      </c>
      <c r="K102" s="241">
        <v>0.10245959999999998</v>
      </c>
      <c r="L102" s="241">
        <v>0.058855199999999996</v>
      </c>
      <c r="M102" s="241">
        <v>0.00895</v>
      </c>
      <c r="N102" s="241">
        <v>0.08226839999999999</v>
      </c>
      <c r="O102" s="241">
        <v>0.00014319999999999998</v>
      </c>
      <c r="P102" s="241">
        <v>0.0872804</v>
      </c>
      <c r="Q102" s="241">
        <v>0.6925152</v>
      </c>
      <c r="R102" s="241">
        <v>0.000716</v>
      </c>
      <c r="S102" s="241">
        <v>0.000716</v>
      </c>
      <c r="T102" s="241">
        <v>0.009164799999999999</v>
      </c>
      <c r="U102" s="241">
        <v>0.016825999999999997</v>
      </c>
      <c r="V102" s="241">
        <v>0.0670176</v>
      </c>
      <c r="W102" s="241">
        <v>0.0241292</v>
      </c>
      <c r="X102" s="241">
        <v>0.00895</v>
      </c>
      <c r="Y102" s="241">
        <v>0.0531988</v>
      </c>
      <c r="Z102" s="241">
        <v>0.0083056</v>
      </c>
      <c r="AA102" s="241">
        <v>0.3924396</v>
      </c>
      <c r="AB102" s="241">
        <v>0.9798459999999999</v>
      </c>
      <c r="AC102" s="241">
        <v>0.9976744</v>
      </c>
      <c r="AD102" s="241">
        <v>1.0849548</v>
      </c>
      <c r="AE102" s="241">
        <v>0.2863284</v>
      </c>
      <c r="AF102" s="241">
        <v>0.2873308</v>
      </c>
      <c r="AI102" s="240">
        <v>13126</v>
      </c>
      <c r="AJ102" s="240">
        <v>9</v>
      </c>
      <c r="AK102" s="240">
        <v>0</v>
      </c>
      <c r="AL102" s="240" t="s">
        <v>382</v>
      </c>
      <c r="AM102" s="240">
        <v>69</v>
      </c>
      <c r="AN102" s="164">
        <v>0.0013981663667807828</v>
      </c>
      <c r="AO102" s="86">
        <f t="shared" si="114"/>
        <v>0.20525082264341893</v>
      </c>
      <c r="AP102" s="86">
        <f t="shared" si="115"/>
        <v>0.06571381923869678</v>
      </c>
      <c r="AQ102" s="86">
        <f t="shared" si="116"/>
        <v>0.20007760708633</v>
      </c>
      <c r="AR102" s="86">
        <f t="shared" si="117"/>
        <v>0.11492927534938036</v>
      </c>
      <c r="AS102" s="86">
        <f t="shared" si="118"/>
        <v>0.017477079584759785</v>
      </c>
      <c r="AT102" s="86">
        <f t="shared" si="119"/>
        <v>0.16064931554311193</v>
      </c>
      <c r="AU102" s="86">
        <f t="shared" si="120"/>
        <v>0.00027963327335615656</v>
      </c>
      <c r="AV102" s="86">
        <f t="shared" si="121"/>
        <v>0.17043648011057744</v>
      </c>
      <c r="AW102" s="86">
        <f t="shared" si="122"/>
        <v>1.3523065099503733</v>
      </c>
      <c r="AX102" s="86">
        <f t="shared" si="123"/>
        <v>0.01789652949479402</v>
      </c>
      <c r="AY102" s="86">
        <f t="shared" si="124"/>
        <v>0.03285690961934839</v>
      </c>
      <c r="AZ102" s="86">
        <f t="shared" si="125"/>
        <v>0.1308683719306813</v>
      </c>
      <c r="BA102" s="86">
        <f t="shared" si="126"/>
        <v>0.04711820656051238</v>
      </c>
      <c r="BB102" s="86">
        <f t="shared" si="127"/>
        <v>0.017477079584759785</v>
      </c>
      <c r="BC102" s="86">
        <f t="shared" si="128"/>
        <v>0.10388376105181216</v>
      </c>
      <c r="BD102" s="86">
        <f t="shared" si="129"/>
        <v>0.016218729854657082</v>
      </c>
      <c r="BE102" s="86">
        <f t="shared" si="130"/>
        <v>0.766334985632547</v>
      </c>
      <c r="BF102" s="86">
        <f t="shared" si="131"/>
        <v>1.9133906729395012</v>
      </c>
      <c r="BG102" s="86">
        <f t="shared" si="132"/>
        <v>1.948205015472343</v>
      </c>
      <c r="BH102" s="86">
        <f t="shared" si="133"/>
        <v>2.1186414955829203</v>
      </c>
      <c r="BI102" s="86">
        <f t="shared" si="134"/>
        <v>0.5591267300756351</v>
      </c>
      <c r="BJ102" s="86">
        <f t="shared" si="135"/>
        <v>0.5610841629891281</v>
      </c>
      <c r="BL102" s="86">
        <f t="shared" si="99"/>
        <v>0.00898998603178175</v>
      </c>
      <c r="BM102" s="86">
        <f t="shared" si="100"/>
        <v>0.0028782652826549186</v>
      </c>
      <c r="BN102" s="86">
        <f t="shared" si="101"/>
        <v>0.008763399190381254</v>
      </c>
      <c r="BO102" s="86">
        <f t="shared" si="102"/>
        <v>0.00503390226030286</v>
      </c>
      <c r="BP102" s="86">
        <f t="shared" si="103"/>
        <v>0.0007654960858124786</v>
      </c>
      <c r="BQ102" s="86">
        <f t="shared" si="104"/>
        <v>0.05923102513582635</v>
      </c>
      <c r="BR102" s="86">
        <f t="shared" si="105"/>
        <v>0.00573203469056384</v>
      </c>
      <c r="BS102" s="86">
        <f t="shared" si="106"/>
        <v>0.0007654960858124786</v>
      </c>
      <c r="BT102" s="86">
        <f t="shared" si="107"/>
        <v>0.004550108734069373</v>
      </c>
      <c r="BU102" s="268">
        <f t="shared" si="108"/>
        <v>0.0967097134972053</v>
      </c>
      <c r="BW102" s="86">
        <f t="shared" si="90"/>
        <v>0.00898998603178175</v>
      </c>
      <c r="BX102" s="86">
        <f t="shared" si="91"/>
        <v>0.00527681968486735</v>
      </c>
      <c r="BY102" s="86">
        <f t="shared" si="92"/>
        <v>0.02336906450768334</v>
      </c>
      <c r="BZ102" s="86">
        <f t="shared" si="93"/>
        <v>0.00503390226030286</v>
      </c>
      <c r="CA102" s="86">
        <f t="shared" si="94"/>
        <v>0.0007654960858124786</v>
      </c>
      <c r="CB102" s="86">
        <f t="shared" si="95"/>
        <v>0.05923102513582635</v>
      </c>
      <c r="CC102" s="86">
        <f t="shared" si="96"/>
        <v>0.01528542584150358</v>
      </c>
      <c r="CD102" s="86">
        <f t="shared" si="97"/>
        <v>0.0007654960858124786</v>
      </c>
      <c r="CE102" s="86">
        <f t="shared" si="98"/>
        <v>0.004550108734069373</v>
      </c>
      <c r="CF102" s="86">
        <f t="shared" si="109"/>
        <v>0.12326732436765957</v>
      </c>
      <c r="CH102" s="264">
        <f t="shared" si="110"/>
        <v>1.4221896612948104</v>
      </c>
      <c r="CI102" s="264">
        <f t="shared" si="111"/>
        <v>0.0967097134972053</v>
      </c>
      <c r="CJ102" s="264">
        <f t="shared" si="112"/>
        <v>0.12326732436765957</v>
      </c>
      <c r="CK102" s="293">
        <f t="shared" si="113"/>
        <v>0.5473069201924086</v>
      </c>
    </row>
    <row r="103" spans="1:89" ht="15">
      <c r="A103" s="240">
        <v>13134</v>
      </c>
      <c r="B103" s="261">
        <v>2</v>
      </c>
      <c r="C103" s="240">
        <v>0</v>
      </c>
      <c r="D103" s="240" t="s">
        <v>821</v>
      </c>
      <c r="E103" s="240">
        <v>70</v>
      </c>
      <c r="F103" s="240">
        <v>0.002423</v>
      </c>
      <c r="G103" s="255">
        <v>0.004731504338980218</v>
      </c>
      <c r="H103" s="241">
        <v>0.11339639999999998</v>
      </c>
      <c r="I103" s="241">
        <v>0</v>
      </c>
      <c r="J103" s="241">
        <v>0</v>
      </c>
      <c r="K103" s="241">
        <v>0.0113881</v>
      </c>
      <c r="L103" s="241">
        <v>0</v>
      </c>
      <c r="M103" s="241">
        <v>0.0016960999999999999</v>
      </c>
      <c r="N103" s="241">
        <v>0.021807</v>
      </c>
      <c r="O103" s="241">
        <v>0</v>
      </c>
      <c r="P103" s="241">
        <v>0.10128139999999998</v>
      </c>
      <c r="Q103" s="241">
        <v>0.10661199999999998</v>
      </c>
      <c r="R103" s="241">
        <v>0.002423</v>
      </c>
      <c r="S103" s="241">
        <v>0</v>
      </c>
      <c r="T103" s="241">
        <v>0</v>
      </c>
      <c r="U103" s="241">
        <v>0</v>
      </c>
      <c r="V103" s="241">
        <v>0</v>
      </c>
      <c r="W103" s="241">
        <v>0.0016960999999999999</v>
      </c>
      <c r="X103" s="241">
        <v>0.009449699999999998</v>
      </c>
      <c r="Y103" s="241">
        <v>0</v>
      </c>
      <c r="Z103" s="241">
        <v>0.0041191</v>
      </c>
      <c r="AA103" s="241">
        <v>0.1485299</v>
      </c>
      <c r="AB103" s="241">
        <v>0.1419878</v>
      </c>
      <c r="AC103" s="241">
        <v>0.15410279999999998</v>
      </c>
      <c r="AD103" s="241">
        <v>0.2553842</v>
      </c>
      <c r="AE103" s="241">
        <v>0.0348912</v>
      </c>
      <c r="AF103" s="241">
        <v>0.0351335</v>
      </c>
      <c r="AI103" s="240">
        <v>13134</v>
      </c>
      <c r="AJ103" s="240">
        <v>2</v>
      </c>
      <c r="AK103" s="240">
        <v>0</v>
      </c>
      <c r="AL103" s="240" t="s">
        <v>821</v>
      </c>
      <c r="AM103" s="240">
        <v>70</v>
      </c>
      <c r="AN103" s="164">
        <v>0.004731504338980218</v>
      </c>
      <c r="AO103" s="86">
        <f t="shared" si="114"/>
        <v>0.22143440306427417</v>
      </c>
      <c r="AP103" s="86">
        <f t="shared" si="115"/>
        <v>0</v>
      </c>
      <c r="AQ103" s="86">
        <f t="shared" si="116"/>
        <v>0.022238070393207028</v>
      </c>
      <c r="AR103" s="86">
        <f t="shared" si="117"/>
        <v>0</v>
      </c>
      <c r="AS103" s="86">
        <f t="shared" si="118"/>
        <v>0.0033120530372861526</v>
      </c>
      <c r="AT103" s="86">
        <f t="shared" si="119"/>
        <v>0.04258353905082197</v>
      </c>
      <c r="AU103" s="86">
        <f t="shared" si="120"/>
        <v>0</v>
      </c>
      <c r="AV103" s="86">
        <f t="shared" si="121"/>
        <v>0.1977768813693731</v>
      </c>
      <c r="AW103" s="86">
        <f t="shared" si="122"/>
        <v>0.20818619091512958</v>
      </c>
      <c r="AX103" s="86">
        <f t="shared" si="123"/>
        <v>0</v>
      </c>
      <c r="AY103" s="86">
        <f t="shared" si="124"/>
        <v>0</v>
      </c>
      <c r="AZ103" s="86">
        <f t="shared" si="125"/>
        <v>0</v>
      </c>
      <c r="BA103" s="86">
        <f t="shared" si="126"/>
        <v>0.0033120530372861526</v>
      </c>
      <c r="BB103" s="86">
        <f t="shared" si="127"/>
        <v>0.01845286692202285</v>
      </c>
      <c r="BC103" s="86">
        <f t="shared" si="128"/>
        <v>0</v>
      </c>
      <c r="BD103" s="86">
        <f t="shared" si="129"/>
        <v>0.00804355737626637</v>
      </c>
      <c r="BE103" s="86">
        <f t="shared" si="130"/>
        <v>0.29004121597948734</v>
      </c>
      <c r="BF103" s="86">
        <f t="shared" si="131"/>
        <v>0.27726615426424084</v>
      </c>
      <c r="BG103" s="86">
        <f t="shared" si="132"/>
        <v>0.3009236759591419</v>
      </c>
      <c r="BH103" s="86">
        <f t="shared" si="133"/>
        <v>0.4987005573285151</v>
      </c>
      <c r="BI103" s="86">
        <f t="shared" si="134"/>
        <v>0.06813366248131514</v>
      </c>
      <c r="BJ103" s="86">
        <f t="shared" si="135"/>
        <v>0.06860681291521317</v>
      </c>
      <c r="BL103" s="86">
        <f t="shared" si="99"/>
        <v>0.009698826854215208</v>
      </c>
      <c r="BM103" s="86">
        <f t="shared" si="100"/>
        <v>0</v>
      </c>
      <c r="BN103" s="86">
        <f t="shared" si="101"/>
        <v>0.0009740274832224678</v>
      </c>
      <c r="BO103" s="86">
        <f t="shared" si="102"/>
        <v>0</v>
      </c>
      <c r="BP103" s="86">
        <f t="shared" si="103"/>
        <v>0.00014506792303313349</v>
      </c>
      <c r="BQ103" s="86">
        <f t="shared" si="104"/>
        <v>0.009118555162082676</v>
      </c>
      <c r="BR103" s="86">
        <f t="shared" si="105"/>
        <v>0</v>
      </c>
      <c r="BS103" s="86">
        <f t="shared" si="106"/>
        <v>0.0008082355711846007</v>
      </c>
      <c r="BT103" s="86">
        <f t="shared" si="107"/>
        <v>0</v>
      </c>
      <c r="BU103" s="268">
        <f t="shared" si="108"/>
        <v>0.020744712993738087</v>
      </c>
      <c r="BW103" s="86">
        <f t="shared" si="90"/>
        <v>0.009698826854215208</v>
      </c>
      <c r="BX103" s="86">
        <f t="shared" si="91"/>
        <v>0</v>
      </c>
      <c r="BY103" s="86">
        <f t="shared" si="92"/>
        <v>0.002597406621926581</v>
      </c>
      <c r="BZ103" s="86">
        <f t="shared" si="93"/>
        <v>0</v>
      </c>
      <c r="CA103" s="86">
        <f t="shared" si="94"/>
        <v>0.00014506792303313349</v>
      </c>
      <c r="CB103" s="86">
        <f t="shared" si="95"/>
        <v>0.009118555162082676</v>
      </c>
      <c r="CC103" s="86">
        <f t="shared" si="96"/>
        <v>0</v>
      </c>
      <c r="CD103" s="86">
        <f t="shared" si="97"/>
        <v>0.0008082355711846007</v>
      </c>
      <c r="CE103" s="86">
        <f t="shared" si="98"/>
        <v>0</v>
      </c>
      <c r="CF103" s="86">
        <f t="shared" si="109"/>
        <v>0.0223680921324422</v>
      </c>
      <c r="CH103" s="264">
        <f t="shared" si="110"/>
        <v>0.21967428345017356</v>
      </c>
      <c r="CI103" s="264">
        <f t="shared" si="111"/>
        <v>0.020744712993738087</v>
      </c>
      <c r="CJ103" s="264">
        <f t="shared" si="112"/>
        <v>0.0223680921324422</v>
      </c>
      <c r="CK103" s="293">
        <f t="shared" si="113"/>
        <v>0.09931432906804337</v>
      </c>
    </row>
    <row r="104" spans="1:89" ht="15">
      <c r="A104" s="240">
        <v>13077</v>
      </c>
      <c r="B104" s="261">
        <v>8</v>
      </c>
      <c r="C104" s="240">
        <v>0</v>
      </c>
      <c r="D104" s="240" t="s">
        <v>821</v>
      </c>
      <c r="E104" s="240">
        <v>70</v>
      </c>
      <c r="F104" s="240">
        <v>0.002423</v>
      </c>
      <c r="G104" s="255">
        <v>0.004731504338980218</v>
      </c>
      <c r="H104" s="241">
        <v>0</v>
      </c>
      <c r="I104" s="241">
        <v>0</v>
      </c>
      <c r="J104" s="241">
        <v>0</v>
      </c>
      <c r="K104" s="241">
        <v>0.018899399999999997</v>
      </c>
      <c r="L104" s="241">
        <v>0.0009691999999999999</v>
      </c>
      <c r="M104" s="241">
        <v>0</v>
      </c>
      <c r="N104" s="241">
        <v>0.0082382</v>
      </c>
      <c r="O104" s="241">
        <v>0</v>
      </c>
      <c r="P104" s="241">
        <v>0.2740413</v>
      </c>
      <c r="Q104" s="241">
        <v>0.5197335</v>
      </c>
      <c r="R104" s="241">
        <v>0.002423</v>
      </c>
      <c r="S104" s="241">
        <v>0</v>
      </c>
      <c r="T104" s="241">
        <v>0</v>
      </c>
      <c r="U104" s="241">
        <v>0</v>
      </c>
      <c r="V104" s="241">
        <v>0.007511299999999999</v>
      </c>
      <c r="W104" s="241">
        <v>0.0038767999999999997</v>
      </c>
      <c r="X104" s="241">
        <v>0.007511299999999999</v>
      </c>
      <c r="Y104" s="241">
        <v>0.0009691999999999999</v>
      </c>
      <c r="Z104" s="241">
        <v>0.0009691999999999999</v>
      </c>
      <c r="AA104" s="241">
        <v>0.0317413</v>
      </c>
      <c r="AB104" s="241">
        <v>0.5517171</v>
      </c>
      <c r="AC104" s="241">
        <v>0.2774335</v>
      </c>
      <c r="AD104" s="241">
        <v>0.5517171</v>
      </c>
      <c r="AE104" s="241">
        <v>0.028106799999999998</v>
      </c>
      <c r="AF104" s="241">
        <v>0.0317413</v>
      </c>
      <c r="AI104" s="240">
        <v>13077</v>
      </c>
      <c r="AJ104" s="240">
        <v>8</v>
      </c>
      <c r="AK104" s="240">
        <v>0</v>
      </c>
      <c r="AL104" s="240" t="s">
        <v>821</v>
      </c>
      <c r="AM104" s="240">
        <v>70</v>
      </c>
      <c r="AN104" s="164">
        <v>0.004731504338980218</v>
      </c>
      <c r="AO104" s="86">
        <f t="shared" si="114"/>
        <v>0</v>
      </c>
      <c r="AP104" s="86">
        <f t="shared" si="115"/>
        <v>0</v>
      </c>
      <c r="AQ104" s="86">
        <f t="shared" si="116"/>
        <v>0.0369057338440457</v>
      </c>
      <c r="AR104" s="86">
        <f t="shared" si="117"/>
        <v>0.0018926017355920873</v>
      </c>
      <c r="AS104" s="86">
        <f t="shared" si="118"/>
        <v>0</v>
      </c>
      <c r="AT104" s="86">
        <f t="shared" si="119"/>
        <v>0.01608711475253274</v>
      </c>
      <c r="AU104" s="86">
        <f t="shared" si="120"/>
        <v>0</v>
      </c>
      <c r="AV104" s="86">
        <f t="shared" si="121"/>
        <v>0.5351331407386627</v>
      </c>
      <c r="AW104" s="86">
        <f t="shared" si="122"/>
        <v>1.014907680711257</v>
      </c>
      <c r="AX104" s="86">
        <f t="shared" si="123"/>
        <v>0</v>
      </c>
      <c r="AY104" s="86">
        <f t="shared" si="124"/>
        <v>0</v>
      </c>
      <c r="AZ104" s="86">
        <f t="shared" si="125"/>
        <v>0.014667663450838676</v>
      </c>
      <c r="BA104" s="86">
        <f t="shared" si="126"/>
        <v>0.007570406942368349</v>
      </c>
      <c r="BB104" s="86">
        <f t="shared" si="127"/>
        <v>0.014667663450838676</v>
      </c>
      <c r="BC104" s="86">
        <f t="shared" si="128"/>
        <v>0.0018926017355920873</v>
      </c>
      <c r="BD104" s="86">
        <f t="shared" si="129"/>
        <v>0.0018926017355920873</v>
      </c>
      <c r="BE104" s="86">
        <f t="shared" si="130"/>
        <v>0.06198270684064087</v>
      </c>
      <c r="BF104" s="86">
        <f t="shared" si="131"/>
        <v>1.0773635379857955</v>
      </c>
      <c r="BG104" s="86">
        <f t="shared" si="132"/>
        <v>0.541757246813235</v>
      </c>
      <c r="BH104" s="86">
        <f t="shared" si="133"/>
        <v>1.0773635379857955</v>
      </c>
      <c r="BI104" s="86">
        <f t="shared" si="134"/>
        <v>0.054885450332170536</v>
      </c>
      <c r="BJ104" s="86">
        <f t="shared" si="135"/>
        <v>0.06198270684064087</v>
      </c>
      <c r="BL104" s="86">
        <f t="shared" si="99"/>
        <v>0</v>
      </c>
      <c r="BM104" s="86">
        <f t="shared" si="100"/>
        <v>0</v>
      </c>
      <c r="BN104" s="86">
        <f t="shared" si="101"/>
        <v>0.0016164711423692015</v>
      </c>
      <c r="BO104" s="86">
        <f t="shared" si="102"/>
        <v>8.289595601893342E-05</v>
      </c>
      <c r="BP104" s="86">
        <f t="shared" si="103"/>
        <v>0</v>
      </c>
      <c r="BQ104" s="86">
        <f t="shared" si="104"/>
        <v>0.04445295641515305</v>
      </c>
      <c r="BR104" s="86">
        <f t="shared" si="105"/>
        <v>0.000642443659146734</v>
      </c>
      <c r="BS104" s="86">
        <f t="shared" si="106"/>
        <v>0.000642443659146734</v>
      </c>
      <c r="BT104" s="86">
        <f t="shared" si="107"/>
        <v>8.289595601893342E-05</v>
      </c>
      <c r="BU104" s="268">
        <f t="shared" si="108"/>
        <v>0.047520106787853594</v>
      </c>
      <c r="BW104" s="86">
        <f t="shared" si="90"/>
        <v>0</v>
      </c>
      <c r="BX104" s="86">
        <f t="shared" si="91"/>
        <v>0</v>
      </c>
      <c r="BY104" s="86">
        <f t="shared" si="92"/>
        <v>0.004310589712984538</v>
      </c>
      <c r="BZ104" s="86">
        <f t="shared" si="93"/>
        <v>8.289595601893342E-05</v>
      </c>
      <c r="CA104" s="86">
        <f t="shared" si="94"/>
        <v>0</v>
      </c>
      <c r="CB104" s="86">
        <f t="shared" si="95"/>
        <v>0.04445295641515305</v>
      </c>
      <c r="CC104" s="86">
        <f t="shared" si="96"/>
        <v>0.0017131830910579581</v>
      </c>
      <c r="CD104" s="86">
        <f t="shared" si="97"/>
        <v>0.000642443659146734</v>
      </c>
      <c r="CE104" s="86">
        <f t="shared" si="98"/>
        <v>8.289595601893342E-05</v>
      </c>
      <c r="CF104" s="86">
        <f t="shared" si="109"/>
        <v>0.05128496479038015</v>
      </c>
      <c r="CH104" s="264">
        <f t="shared" si="110"/>
        <v>0.39548279017366156</v>
      </c>
      <c r="CI104" s="264">
        <f t="shared" si="111"/>
        <v>0.047520106787853594</v>
      </c>
      <c r="CJ104" s="264">
        <f t="shared" si="112"/>
        <v>0.05128496479038015</v>
      </c>
      <c r="CK104" s="293">
        <f t="shared" si="113"/>
        <v>0.2277052436692879</v>
      </c>
    </row>
    <row r="105" spans="1:89" ht="15">
      <c r="A105" s="240">
        <v>13098</v>
      </c>
      <c r="B105" s="261">
        <v>9</v>
      </c>
      <c r="C105" s="240">
        <v>0</v>
      </c>
      <c r="D105" s="240" t="s">
        <v>821</v>
      </c>
      <c r="E105" s="240">
        <v>70</v>
      </c>
      <c r="F105" s="240">
        <v>0.001407</v>
      </c>
      <c r="G105" s="255">
        <v>0.0027475140755035777</v>
      </c>
      <c r="H105" s="241">
        <v>0.009708300000000001</v>
      </c>
      <c r="I105" s="241">
        <v>0</v>
      </c>
      <c r="J105" s="241">
        <v>0</v>
      </c>
      <c r="K105" s="241">
        <v>0.005065200000000001</v>
      </c>
      <c r="L105" s="241">
        <v>0</v>
      </c>
      <c r="M105" s="241">
        <v>0</v>
      </c>
      <c r="N105" s="241">
        <v>0.0064722</v>
      </c>
      <c r="O105" s="241">
        <v>0</v>
      </c>
      <c r="P105" s="241">
        <v>0.0016884</v>
      </c>
      <c r="Q105" s="241">
        <v>0.1115751</v>
      </c>
      <c r="R105" s="241">
        <v>0.001407</v>
      </c>
      <c r="S105" s="241">
        <v>0.001407</v>
      </c>
      <c r="T105" s="241">
        <v>0.0029547</v>
      </c>
      <c r="U105" s="241">
        <v>0.0052059</v>
      </c>
      <c r="V105" s="241">
        <v>0</v>
      </c>
      <c r="W105" s="241">
        <v>0.005065200000000001</v>
      </c>
      <c r="X105" s="241">
        <v>0</v>
      </c>
      <c r="Y105" s="241">
        <v>0</v>
      </c>
      <c r="Z105" s="241">
        <v>0.0059094</v>
      </c>
      <c r="AA105" s="241">
        <v>0.026310899999999998</v>
      </c>
      <c r="AB105" s="241">
        <v>0.1283184</v>
      </c>
      <c r="AC105" s="241">
        <v>0.1361976</v>
      </c>
      <c r="AD105" s="241">
        <v>0.1380267</v>
      </c>
      <c r="AE105" s="241">
        <v>0.0115374</v>
      </c>
      <c r="AF105" s="241">
        <v>0.016602600000000002</v>
      </c>
      <c r="AI105" s="240">
        <v>13098</v>
      </c>
      <c r="AJ105" s="240">
        <v>9</v>
      </c>
      <c r="AK105" s="240">
        <v>0</v>
      </c>
      <c r="AL105" s="240" t="s">
        <v>821</v>
      </c>
      <c r="AM105" s="240">
        <v>70</v>
      </c>
      <c r="AN105" s="164">
        <v>0.0027475140755035777</v>
      </c>
      <c r="AO105" s="86">
        <f t="shared" si="114"/>
        <v>0.01895784712097469</v>
      </c>
      <c r="AP105" s="86">
        <f t="shared" si="115"/>
        <v>0</v>
      </c>
      <c r="AQ105" s="86">
        <f t="shared" si="116"/>
        <v>0.00989105067181288</v>
      </c>
      <c r="AR105" s="86">
        <f t="shared" si="117"/>
        <v>0</v>
      </c>
      <c r="AS105" s="86">
        <f t="shared" si="118"/>
        <v>0</v>
      </c>
      <c r="AT105" s="86">
        <f t="shared" si="119"/>
        <v>0.012638564747316457</v>
      </c>
      <c r="AU105" s="86">
        <f t="shared" si="120"/>
        <v>0</v>
      </c>
      <c r="AV105" s="86">
        <f t="shared" si="121"/>
        <v>0.0032970168906042933</v>
      </c>
      <c r="AW105" s="86">
        <f t="shared" si="122"/>
        <v>0.21787786618743368</v>
      </c>
      <c r="AX105" s="86">
        <f t="shared" si="123"/>
        <v>0.005769779558557514</v>
      </c>
      <c r="AY105" s="86">
        <f t="shared" si="124"/>
        <v>0.010165802079363238</v>
      </c>
      <c r="AZ105" s="86">
        <f t="shared" si="125"/>
        <v>0</v>
      </c>
      <c r="BA105" s="86">
        <f t="shared" si="126"/>
        <v>0.00989105067181288</v>
      </c>
      <c r="BB105" s="86">
        <f t="shared" si="127"/>
        <v>0</v>
      </c>
      <c r="BC105" s="86">
        <f t="shared" si="128"/>
        <v>0</v>
      </c>
      <c r="BD105" s="86">
        <f t="shared" si="129"/>
        <v>0.011539559117115027</v>
      </c>
      <c r="BE105" s="86">
        <f t="shared" si="130"/>
        <v>0.0513785132119169</v>
      </c>
      <c r="BF105" s="86">
        <f t="shared" si="131"/>
        <v>0.25057328368592624</v>
      </c>
      <c r="BG105" s="86">
        <f t="shared" si="132"/>
        <v>0.2659593625087463</v>
      </c>
      <c r="BH105" s="86">
        <f t="shared" si="133"/>
        <v>0.26953113080690094</v>
      </c>
      <c r="BI105" s="86">
        <f t="shared" si="134"/>
        <v>0.022529615419129335</v>
      </c>
      <c r="BJ105" s="86">
        <f t="shared" si="135"/>
        <v>0.03242066609094222</v>
      </c>
      <c r="BL105" s="86">
        <f t="shared" si="99"/>
        <v>0.0008303537038986913</v>
      </c>
      <c r="BM105" s="86">
        <f t="shared" si="100"/>
        <v>0</v>
      </c>
      <c r="BN105" s="86">
        <f t="shared" si="101"/>
        <v>0.0004332280194254041</v>
      </c>
      <c r="BO105" s="86">
        <f t="shared" si="102"/>
        <v>0</v>
      </c>
      <c r="BP105" s="86">
        <f t="shared" si="103"/>
        <v>0</v>
      </c>
      <c r="BQ105" s="86">
        <f t="shared" si="104"/>
        <v>0.009543050539009595</v>
      </c>
      <c r="BR105" s="86">
        <f t="shared" si="105"/>
        <v>0</v>
      </c>
      <c r="BS105" s="86">
        <f t="shared" si="106"/>
        <v>0</v>
      </c>
      <c r="BT105" s="86">
        <f t="shared" si="107"/>
        <v>0</v>
      </c>
      <c r="BU105" s="268">
        <f t="shared" si="108"/>
        <v>0.01080663226233369</v>
      </c>
      <c r="BW105" s="86">
        <f t="shared" si="90"/>
        <v>0.0008303537038986913</v>
      </c>
      <c r="BX105" s="86">
        <f t="shared" si="91"/>
        <v>0</v>
      </c>
      <c r="BY105" s="86">
        <f t="shared" si="92"/>
        <v>0.0011552747184677445</v>
      </c>
      <c r="BZ105" s="86">
        <f t="shared" si="93"/>
        <v>0</v>
      </c>
      <c r="CA105" s="86">
        <f t="shared" si="94"/>
        <v>0</v>
      </c>
      <c r="CB105" s="86">
        <f t="shared" si="95"/>
        <v>0.009543050539009595</v>
      </c>
      <c r="CC105" s="86">
        <f t="shared" si="96"/>
        <v>0</v>
      </c>
      <c r="CD105" s="86">
        <f t="shared" si="97"/>
        <v>0</v>
      </c>
      <c r="CE105" s="86">
        <f t="shared" si="98"/>
        <v>0</v>
      </c>
      <c r="CF105" s="86">
        <f t="shared" si="109"/>
        <v>0.011528678961376031</v>
      </c>
      <c r="CH105" s="264">
        <f t="shared" si="110"/>
        <v>0.19415033463138479</v>
      </c>
      <c r="CI105" s="264">
        <f t="shared" si="111"/>
        <v>0.01080663226233369</v>
      </c>
      <c r="CJ105" s="264">
        <f t="shared" si="112"/>
        <v>0.011528678961376031</v>
      </c>
      <c r="CK105" s="293">
        <f t="shared" si="113"/>
        <v>0.05118733458850958</v>
      </c>
    </row>
    <row r="106" spans="1:89" ht="15">
      <c r="A106" s="240">
        <v>13123</v>
      </c>
      <c r="B106" s="261">
        <v>3</v>
      </c>
      <c r="C106" s="240">
        <v>0</v>
      </c>
      <c r="D106" s="240" t="s">
        <v>256</v>
      </c>
      <c r="E106" s="240">
        <v>73</v>
      </c>
      <c r="F106" s="240">
        <v>0.002423</v>
      </c>
      <c r="G106" s="255">
        <v>0.004731504338980218</v>
      </c>
      <c r="H106" s="241">
        <v>0.023987699999999997</v>
      </c>
      <c r="I106" s="241">
        <v>0</v>
      </c>
      <c r="J106" s="241">
        <v>0</v>
      </c>
      <c r="K106" s="241">
        <v>0.0174456</v>
      </c>
      <c r="L106" s="241">
        <v>0</v>
      </c>
      <c r="M106" s="241">
        <v>0.0031498999999999997</v>
      </c>
      <c r="N106" s="241">
        <v>0.007753599999999999</v>
      </c>
      <c r="O106" s="241">
        <v>0</v>
      </c>
      <c r="P106" s="241">
        <v>0.10394669999999999</v>
      </c>
      <c r="Q106" s="241">
        <v>0.24738829999999998</v>
      </c>
      <c r="R106" s="241">
        <v>0.002423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41">
        <v>0.0174456</v>
      </c>
      <c r="Y106" s="241">
        <v>0</v>
      </c>
      <c r="Z106" s="241">
        <v>0.0014537999999999999</v>
      </c>
      <c r="AA106" s="241">
        <v>0.07559759999999999</v>
      </c>
      <c r="AB106" s="241">
        <v>0.2989982</v>
      </c>
      <c r="AC106" s="241">
        <v>0.2192815</v>
      </c>
      <c r="AD106" s="241">
        <v>0.3229859</v>
      </c>
      <c r="AE106" s="241">
        <v>0.028349099999999995</v>
      </c>
      <c r="AF106" s="241">
        <v>0.0516099</v>
      </c>
      <c r="AI106" s="240">
        <v>13123</v>
      </c>
      <c r="AJ106" s="240">
        <v>3</v>
      </c>
      <c r="AK106" s="240">
        <v>0</v>
      </c>
      <c r="AL106" s="240" t="s">
        <v>256</v>
      </c>
      <c r="AM106" s="240">
        <v>73</v>
      </c>
      <c r="AN106" s="164">
        <v>0.004731504338980218</v>
      </c>
      <c r="AO106" s="86">
        <f t="shared" si="114"/>
        <v>0.04684189295590416</v>
      </c>
      <c r="AP106" s="86">
        <f t="shared" si="115"/>
        <v>0</v>
      </c>
      <c r="AQ106" s="86">
        <f t="shared" si="116"/>
        <v>0.03406683124065757</v>
      </c>
      <c r="AR106" s="86">
        <f t="shared" si="117"/>
        <v>0</v>
      </c>
      <c r="AS106" s="86">
        <f t="shared" si="118"/>
        <v>0.006150955640674283</v>
      </c>
      <c r="AT106" s="86">
        <f t="shared" si="119"/>
        <v>0.015140813884736698</v>
      </c>
      <c r="AU106" s="86">
        <f t="shared" si="120"/>
        <v>0</v>
      </c>
      <c r="AV106" s="86">
        <f t="shared" si="121"/>
        <v>0.20298153614225134</v>
      </c>
      <c r="AW106" s="86">
        <f t="shared" si="122"/>
        <v>0.4830865930098803</v>
      </c>
      <c r="AX106" s="86">
        <f t="shared" si="123"/>
        <v>0</v>
      </c>
      <c r="AY106" s="86">
        <f t="shared" si="124"/>
        <v>0</v>
      </c>
      <c r="AZ106" s="86">
        <f t="shared" si="125"/>
        <v>0</v>
      </c>
      <c r="BA106" s="86">
        <f t="shared" si="126"/>
        <v>0</v>
      </c>
      <c r="BB106" s="86">
        <f t="shared" si="127"/>
        <v>0.03406683124065757</v>
      </c>
      <c r="BC106" s="86">
        <f t="shared" si="128"/>
        <v>0</v>
      </c>
      <c r="BD106" s="86">
        <f t="shared" si="129"/>
        <v>0.002838902603388131</v>
      </c>
      <c r="BE106" s="86">
        <f t="shared" si="130"/>
        <v>0.1476229353761828</v>
      </c>
      <c r="BF106" s="86">
        <f t="shared" si="131"/>
        <v>0.583867635430159</v>
      </c>
      <c r="BG106" s="86">
        <f t="shared" si="132"/>
        <v>0.42820114267770976</v>
      </c>
      <c r="BH106" s="86">
        <f t="shared" si="133"/>
        <v>0.6307095283860632</v>
      </c>
      <c r="BI106" s="86">
        <f t="shared" si="134"/>
        <v>0.05535860076606854</v>
      </c>
      <c r="BJ106" s="86">
        <f t="shared" si="135"/>
        <v>0.10078104242027865</v>
      </c>
      <c r="BL106" s="86">
        <f t="shared" si="99"/>
        <v>0.002051674911468602</v>
      </c>
      <c r="BM106" s="86">
        <f t="shared" si="100"/>
        <v>0</v>
      </c>
      <c r="BN106" s="86">
        <f t="shared" si="101"/>
        <v>0.0014921272083408014</v>
      </c>
      <c r="BO106" s="86">
        <f t="shared" si="102"/>
        <v>0</v>
      </c>
      <c r="BP106" s="86">
        <f t="shared" si="103"/>
        <v>0.0002694118570615336</v>
      </c>
      <c r="BQ106" s="86">
        <f t="shared" si="104"/>
        <v>0.02115919277383276</v>
      </c>
      <c r="BR106" s="86">
        <f t="shared" si="105"/>
        <v>0</v>
      </c>
      <c r="BS106" s="86">
        <f t="shared" si="106"/>
        <v>0.0014921272083408014</v>
      </c>
      <c r="BT106" s="86">
        <f t="shared" si="107"/>
        <v>0</v>
      </c>
      <c r="BU106" s="268">
        <f t="shared" si="108"/>
        <v>0.0264645339590445</v>
      </c>
      <c r="BW106" s="86">
        <f t="shared" si="90"/>
        <v>0.002051674911468602</v>
      </c>
      <c r="BX106" s="86">
        <f t="shared" si="91"/>
        <v>0</v>
      </c>
      <c r="BY106" s="86">
        <f t="shared" si="92"/>
        <v>0.003979005888908804</v>
      </c>
      <c r="BZ106" s="86">
        <f t="shared" si="93"/>
        <v>0</v>
      </c>
      <c r="CA106" s="86">
        <f t="shared" si="94"/>
        <v>0.0002694118570615336</v>
      </c>
      <c r="CB106" s="86">
        <f t="shared" si="95"/>
        <v>0.02115919277383276</v>
      </c>
      <c r="CC106" s="86">
        <f t="shared" si="96"/>
        <v>0</v>
      </c>
      <c r="CD106" s="86">
        <f t="shared" si="97"/>
        <v>0.0014921272083408014</v>
      </c>
      <c r="CE106" s="86">
        <f t="shared" si="98"/>
        <v>0</v>
      </c>
      <c r="CF106" s="86">
        <f t="shared" si="109"/>
        <v>0.0289514126396125</v>
      </c>
      <c r="CH106" s="264">
        <f t="shared" si="110"/>
        <v>0.3125868341547281</v>
      </c>
      <c r="CI106" s="264">
        <f t="shared" si="111"/>
        <v>0.0264645339590445</v>
      </c>
      <c r="CJ106" s="264">
        <f t="shared" si="112"/>
        <v>0.0289514126396125</v>
      </c>
      <c r="CK106" s="293">
        <f t="shared" si="113"/>
        <v>0.1285442721198795</v>
      </c>
    </row>
    <row r="107" spans="1:89" ht="15">
      <c r="A107" s="240">
        <v>13091</v>
      </c>
      <c r="B107" s="261">
        <v>9</v>
      </c>
      <c r="C107" s="240">
        <v>0</v>
      </c>
      <c r="D107" s="240" t="s">
        <v>256</v>
      </c>
      <c r="E107" s="240">
        <v>73</v>
      </c>
      <c r="F107" s="240">
        <v>0.002423</v>
      </c>
      <c r="G107" s="255">
        <v>0.004731504338980218</v>
      </c>
      <c r="H107" s="241">
        <v>0.6544523</v>
      </c>
      <c r="I107" s="241">
        <v>0</v>
      </c>
      <c r="J107" s="241">
        <v>0</v>
      </c>
      <c r="K107" s="241">
        <v>0.10006989999999999</v>
      </c>
      <c r="L107" s="241">
        <v>0.0109035</v>
      </c>
      <c r="M107" s="241">
        <v>0.018172499999999998</v>
      </c>
      <c r="N107" s="241">
        <v>0.0293183</v>
      </c>
      <c r="O107" s="241">
        <v>0.0016960999999999999</v>
      </c>
      <c r="P107" s="241">
        <v>0.0203532</v>
      </c>
      <c r="Q107" s="241">
        <v>0.554867</v>
      </c>
      <c r="R107" s="241">
        <v>0.002423</v>
      </c>
      <c r="S107" s="241">
        <v>0.002423</v>
      </c>
      <c r="T107" s="241">
        <v>0</v>
      </c>
      <c r="U107" s="241">
        <v>0</v>
      </c>
      <c r="V107" s="241">
        <v>0.0697824</v>
      </c>
      <c r="W107" s="241">
        <v>0.023018499999999997</v>
      </c>
      <c r="X107" s="241">
        <v>0.0041191</v>
      </c>
      <c r="Y107" s="241">
        <v>0.009449699999999998</v>
      </c>
      <c r="Z107" s="241">
        <v>0.0070266999999999994</v>
      </c>
      <c r="AA107" s="241">
        <v>0.8194585999999999</v>
      </c>
      <c r="AB107" s="241">
        <v>0.7201156</v>
      </c>
      <c r="AC107" s="241">
        <v>1.3544569999999998</v>
      </c>
      <c r="AD107" s="241">
        <v>1.3745678999999997</v>
      </c>
      <c r="AE107" s="241">
        <v>0.16016029999999998</v>
      </c>
      <c r="AF107" s="241">
        <v>0.16500629999999997</v>
      </c>
      <c r="AI107" s="240">
        <v>13091</v>
      </c>
      <c r="AJ107" s="240">
        <v>9</v>
      </c>
      <c r="AK107" s="240">
        <v>0</v>
      </c>
      <c r="AL107" s="240" t="s">
        <v>256</v>
      </c>
      <c r="AM107" s="240">
        <v>73</v>
      </c>
      <c r="AN107" s="164">
        <v>0.004731504338980218</v>
      </c>
      <c r="AO107" s="86">
        <f t="shared" si="114"/>
        <v>1.277979321958557</v>
      </c>
      <c r="AP107" s="86">
        <f t="shared" si="115"/>
        <v>0</v>
      </c>
      <c r="AQ107" s="86">
        <f t="shared" si="116"/>
        <v>0.195411129199883</v>
      </c>
      <c r="AR107" s="86">
        <f t="shared" si="117"/>
        <v>0.021291769525410984</v>
      </c>
      <c r="AS107" s="86">
        <f t="shared" si="118"/>
        <v>0.03548628254235164</v>
      </c>
      <c r="AT107" s="86">
        <f t="shared" si="119"/>
        <v>0.057251202501660645</v>
      </c>
      <c r="AU107" s="86">
        <f t="shared" si="120"/>
        <v>0.0033120530372861526</v>
      </c>
      <c r="AV107" s="86">
        <f t="shared" si="121"/>
        <v>0.03974463644743383</v>
      </c>
      <c r="AW107" s="86">
        <f t="shared" si="122"/>
        <v>1.08351449362647</v>
      </c>
      <c r="AX107" s="86">
        <f t="shared" si="123"/>
        <v>0</v>
      </c>
      <c r="AY107" s="86">
        <f t="shared" si="124"/>
        <v>0</v>
      </c>
      <c r="AZ107" s="86">
        <f t="shared" si="125"/>
        <v>0.13626732496263028</v>
      </c>
      <c r="BA107" s="86">
        <f t="shared" si="126"/>
        <v>0.04494929122031207</v>
      </c>
      <c r="BB107" s="86">
        <f t="shared" si="127"/>
        <v>0.00804355737626637</v>
      </c>
      <c r="BC107" s="86">
        <f t="shared" si="128"/>
        <v>0.01845286692202285</v>
      </c>
      <c r="BD107" s="86">
        <f t="shared" si="129"/>
        <v>0.013721362583042634</v>
      </c>
      <c r="BE107" s="86">
        <f t="shared" si="130"/>
        <v>1.6001947674431098</v>
      </c>
      <c r="BF107" s="86">
        <f t="shared" si="131"/>
        <v>1.406203089544921</v>
      </c>
      <c r="BG107" s="86">
        <f t="shared" si="132"/>
        <v>2.644910925489942</v>
      </c>
      <c r="BH107" s="86">
        <f t="shared" si="133"/>
        <v>2.6841824115034774</v>
      </c>
      <c r="BI107" s="86">
        <f t="shared" si="134"/>
        <v>0.31275243680659237</v>
      </c>
      <c r="BJ107" s="86">
        <f t="shared" si="135"/>
        <v>0.32221544548455283</v>
      </c>
      <c r="BL107" s="86">
        <f t="shared" si="99"/>
        <v>0.05597549430178479</v>
      </c>
      <c r="BM107" s="86">
        <f t="shared" si="100"/>
        <v>0</v>
      </c>
      <c r="BN107" s="86">
        <f t="shared" si="101"/>
        <v>0.008559007458954875</v>
      </c>
      <c r="BO107" s="86">
        <f t="shared" si="102"/>
        <v>0.0009325795052130011</v>
      </c>
      <c r="BP107" s="86">
        <f t="shared" si="103"/>
        <v>0.0015542991753550017</v>
      </c>
      <c r="BQ107" s="86">
        <f t="shared" si="104"/>
        <v>0.04745793482083938</v>
      </c>
      <c r="BR107" s="86">
        <f t="shared" si="105"/>
        <v>0.005968508833363206</v>
      </c>
      <c r="BS107" s="86">
        <f t="shared" si="106"/>
        <v>0.000352307813080467</v>
      </c>
      <c r="BT107" s="86">
        <f t="shared" si="107"/>
        <v>0.0008082355711846007</v>
      </c>
      <c r="BU107" s="268">
        <f t="shared" si="108"/>
        <v>0.12160836747977533</v>
      </c>
      <c r="BW107" s="86">
        <f t="shared" si="90"/>
        <v>0.05597549430178479</v>
      </c>
      <c r="BX107" s="86">
        <f t="shared" si="91"/>
        <v>0</v>
      </c>
      <c r="BY107" s="86">
        <f t="shared" si="92"/>
        <v>0.022824019890546332</v>
      </c>
      <c r="BZ107" s="86">
        <f t="shared" si="93"/>
        <v>0.0009325795052130011</v>
      </c>
      <c r="CA107" s="86">
        <f t="shared" si="94"/>
        <v>0.0015542991753550017</v>
      </c>
      <c r="CB107" s="86">
        <f t="shared" si="95"/>
        <v>0.04745793482083938</v>
      </c>
      <c r="CC107" s="86">
        <f t="shared" si="96"/>
        <v>0.015916023555635223</v>
      </c>
      <c r="CD107" s="86">
        <f t="shared" si="97"/>
        <v>0.000352307813080467</v>
      </c>
      <c r="CE107" s="86">
        <f t="shared" si="98"/>
        <v>0.0008082355711846007</v>
      </c>
      <c r="CF107" s="86">
        <f t="shared" si="109"/>
        <v>0.1458208946336388</v>
      </c>
      <c r="CH107" s="264">
        <f t="shared" si="110"/>
        <v>1.9307849756076576</v>
      </c>
      <c r="CI107" s="264">
        <f t="shared" si="111"/>
        <v>0.12160836747977533</v>
      </c>
      <c r="CJ107" s="264">
        <f t="shared" si="112"/>
        <v>0.1458208946336388</v>
      </c>
      <c r="CK107" s="293">
        <f t="shared" si="113"/>
        <v>0.6474447721733563</v>
      </c>
    </row>
    <row r="108" spans="1:95" ht="15">
      <c r="A108" s="240">
        <v>13063</v>
      </c>
      <c r="B108" s="261">
        <v>3</v>
      </c>
      <c r="C108" s="240">
        <v>0</v>
      </c>
      <c r="D108" s="240" t="s">
        <v>331</v>
      </c>
      <c r="E108" s="240">
        <v>78</v>
      </c>
      <c r="F108" s="240">
        <v>0.002423</v>
      </c>
      <c r="G108" s="255">
        <v>0.004731504338980218</v>
      </c>
      <c r="H108" s="241">
        <v>0.06469409999999999</v>
      </c>
      <c r="I108" s="241">
        <v>0</v>
      </c>
      <c r="J108" s="241">
        <v>0</v>
      </c>
      <c r="K108" s="241">
        <v>0.0016960999999999999</v>
      </c>
      <c r="L108" s="241">
        <v>0</v>
      </c>
      <c r="M108" s="241">
        <v>0</v>
      </c>
      <c r="N108" s="241">
        <v>0.038525699999999996</v>
      </c>
      <c r="O108" s="241">
        <v>0</v>
      </c>
      <c r="P108" s="241">
        <v>0.0528214</v>
      </c>
      <c r="Q108" s="241">
        <v>0.7385303999999999</v>
      </c>
      <c r="R108" s="241">
        <v>0.002423</v>
      </c>
      <c r="S108" s="241">
        <v>0</v>
      </c>
      <c r="T108" s="241">
        <v>0</v>
      </c>
      <c r="U108" s="241">
        <v>0</v>
      </c>
      <c r="V108" s="241">
        <v>0</v>
      </c>
      <c r="W108" s="241">
        <v>0.00048459999999999996</v>
      </c>
      <c r="X108" s="241">
        <v>0.0009691999999999999</v>
      </c>
      <c r="Y108" s="241">
        <v>0</v>
      </c>
      <c r="Z108" s="241">
        <v>0.016960999999999997</v>
      </c>
      <c r="AA108" s="241">
        <v>0.1051582</v>
      </c>
      <c r="AB108" s="241">
        <v>0.7787521999999999</v>
      </c>
      <c r="AC108" s="241">
        <v>0.7906249</v>
      </c>
      <c r="AD108" s="241">
        <v>0.8434463</v>
      </c>
      <c r="AE108" s="241">
        <v>0.0402218</v>
      </c>
      <c r="AF108" s="241">
        <v>0.040464099999999996</v>
      </c>
      <c r="AI108" s="240">
        <v>13063</v>
      </c>
      <c r="AJ108" s="240">
        <v>3</v>
      </c>
      <c r="AK108" s="240">
        <v>0</v>
      </c>
      <c r="AL108" s="240" t="s">
        <v>331</v>
      </c>
      <c r="AM108" s="240">
        <v>78</v>
      </c>
      <c r="AN108" s="164">
        <v>0.004731504338980218</v>
      </c>
      <c r="AO108" s="86">
        <f t="shared" si="114"/>
        <v>0.1263311658507718</v>
      </c>
      <c r="AP108" s="86">
        <f t="shared" si="115"/>
        <v>0</v>
      </c>
      <c r="AQ108" s="86">
        <f t="shared" si="116"/>
        <v>0.0033120530372861526</v>
      </c>
      <c r="AR108" s="86">
        <f t="shared" si="117"/>
        <v>0</v>
      </c>
      <c r="AS108" s="86">
        <f t="shared" si="118"/>
        <v>0</v>
      </c>
      <c r="AT108" s="86">
        <f t="shared" si="119"/>
        <v>0.07523091898978547</v>
      </c>
      <c r="AU108" s="86">
        <f t="shared" si="120"/>
        <v>0</v>
      </c>
      <c r="AV108" s="86">
        <f t="shared" si="121"/>
        <v>0.10314679458976875</v>
      </c>
      <c r="AW108" s="86">
        <f t="shared" si="122"/>
        <v>1.4421625225211705</v>
      </c>
      <c r="AX108" s="86">
        <f t="shared" si="123"/>
        <v>0</v>
      </c>
      <c r="AY108" s="86">
        <f t="shared" si="124"/>
        <v>0</v>
      </c>
      <c r="AZ108" s="86">
        <f t="shared" si="125"/>
        <v>0</v>
      </c>
      <c r="BA108" s="86">
        <f t="shared" si="126"/>
        <v>0.0009463008677960436</v>
      </c>
      <c r="BB108" s="86">
        <f t="shared" si="127"/>
        <v>0.0018926017355920873</v>
      </c>
      <c r="BC108" s="86">
        <f t="shared" si="128"/>
        <v>0</v>
      </c>
      <c r="BD108" s="86">
        <f t="shared" si="129"/>
        <v>0.03312053037286152</v>
      </c>
      <c r="BE108" s="86">
        <f t="shared" si="130"/>
        <v>0.20534728831174148</v>
      </c>
      <c r="BF108" s="86">
        <f t="shared" si="131"/>
        <v>1.5207054945482419</v>
      </c>
      <c r="BG108" s="86">
        <f t="shared" si="132"/>
        <v>1.5438898658092453</v>
      </c>
      <c r="BH108" s="86">
        <f t="shared" si="133"/>
        <v>1.647036660399014</v>
      </c>
      <c r="BI108" s="86">
        <f t="shared" si="134"/>
        <v>0.07854297202707163</v>
      </c>
      <c r="BJ108" s="86">
        <f t="shared" si="135"/>
        <v>0.07901612246096963</v>
      </c>
      <c r="BL108" s="86">
        <f t="shared" si="99"/>
        <v>0.005533305064263805</v>
      </c>
      <c r="BM108" s="86">
        <f t="shared" si="100"/>
        <v>0</v>
      </c>
      <c r="BN108" s="86">
        <f t="shared" si="101"/>
        <v>0.00014506792303313349</v>
      </c>
      <c r="BO108" s="86">
        <f t="shared" si="102"/>
        <v>0</v>
      </c>
      <c r="BP108" s="86">
        <f t="shared" si="103"/>
        <v>0</v>
      </c>
      <c r="BQ108" s="86">
        <f t="shared" si="104"/>
        <v>0.06316671848642727</v>
      </c>
      <c r="BR108" s="86">
        <f t="shared" si="105"/>
        <v>0</v>
      </c>
      <c r="BS108" s="86">
        <f t="shared" si="106"/>
        <v>8.289595601893342E-05</v>
      </c>
      <c r="BT108" s="86">
        <f t="shared" si="107"/>
        <v>0</v>
      </c>
      <c r="BU108" s="268">
        <f t="shared" si="108"/>
        <v>0.06892798742974314</v>
      </c>
      <c r="BW108" s="86">
        <f t="shared" si="90"/>
        <v>0.005533305064263805</v>
      </c>
      <c r="BX108" s="86">
        <f t="shared" si="91"/>
        <v>0</v>
      </c>
      <c r="BY108" s="86">
        <f t="shared" si="92"/>
        <v>0.00038684779475502265</v>
      </c>
      <c r="BZ108" s="86">
        <f t="shared" si="93"/>
        <v>0</v>
      </c>
      <c r="CA108" s="86">
        <f t="shared" si="94"/>
        <v>0</v>
      </c>
      <c r="CB108" s="86">
        <f t="shared" si="95"/>
        <v>0.06316671848642727</v>
      </c>
      <c r="CC108" s="86">
        <f t="shared" si="96"/>
        <v>0</v>
      </c>
      <c r="CD108" s="86">
        <f t="shared" si="97"/>
        <v>8.289595601893342E-05</v>
      </c>
      <c r="CE108" s="86">
        <f t="shared" si="98"/>
        <v>0</v>
      </c>
      <c r="CF108" s="86">
        <f t="shared" si="109"/>
        <v>0.06916976730146503</v>
      </c>
      <c r="CH108" s="264">
        <f t="shared" si="110"/>
        <v>1.127039602040749</v>
      </c>
      <c r="CI108" s="264">
        <f t="shared" si="111"/>
        <v>0.06892798742974314</v>
      </c>
      <c r="CJ108" s="264">
        <f t="shared" si="112"/>
        <v>0.06916976730146503</v>
      </c>
      <c r="CK108" s="293">
        <f t="shared" si="113"/>
        <v>0.3071137668185047</v>
      </c>
      <c r="CL108" s="86" t="s">
        <v>57</v>
      </c>
      <c r="CM108" s="297">
        <f>SUM(CH82:CH108)/SUM($G82:$G108)</f>
        <v>79.77093422666178</v>
      </c>
      <c r="CN108" s="297">
        <f>SUM(CI82:CI108)/SUM($G82:$G108)</f>
        <v>7.328630228286025</v>
      </c>
      <c r="CO108" s="297">
        <f>SUM(CJ82:CJ108)/SUM($G82:$G108)</f>
        <v>10.08218065383522</v>
      </c>
      <c r="CP108" s="310">
        <f>4.44*CO108</f>
        <v>44.76488210302838</v>
      </c>
      <c r="CQ108" s="308">
        <f>SUM($G82:$G108)</f>
        <v>0.24045141839881526</v>
      </c>
    </row>
    <row r="109" spans="1:89" ht="15">
      <c r="A109" s="240">
        <v>11001</v>
      </c>
      <c r="B109" s="261">
        <v>9</v>
      </c>
      <c r="C109" s="240">
        <v>0</v>
      </c>
      <c r="D109" s="240" t="s">
        <v>695</v>
      </c>
      <c r="E109" s="240">
        <v>83</v>
      </c>
      <c r="F109" s="240">
        <v>0.012983</v>
      </c>
      <c r="G109" s="255">
        <v>0.004712436335577391</v>
      </c>
      <c r="H109" s="241">
        <v>0.21292119999999998</v>
      </c>
      <c r="I109" s="241">
        <v>0</v>
      </c>
      <c r="J109" s="241">
        <v>0</v>
      </c>
      <c r="K109" s="241">
        <v>0.7776816999999999</v>
      </c>
      <c r="L109" s="241">
        <v>0.2908192</v>
      </c>
      <c r="M109" s="241">
        <v>0</v>
      </c>
      <c r="N109" s="241">
        <v>0.029860899999999996</v>
      </c>
      <c r="O109" s="241">
        <v>0</v>
      </c>
      <c r="P109" s="241">
        <v>2.3616077</v>
      </c>
      <c r="Q109" s="241">
        <v>3.8157037</v>
      </c>
      <c r="R109" s="241">
        <v>0.012983</v>
      </c>
      <c r="S109" s="241">
        <v>0.012983</v>
      </c>
      <c r="T109" s="241">
        <v>0</v>
      </c>
      <c r="U109" s="241">
        <v>0</v>
      </c>
      <c r="V109" s="241">
        <v>0.5076353</v>
      </c>
      <c r="W109" s="241">
        <v>0.2700464</v>
      </c>
      <c r="X109" s="241">
        <v>0</v>
      </c>
      <c r="Y109" s="241">
        <v>0.2908192</v>
      </c>
      <c r="Z109" s="241">
        <v>0.029860899999999996</v>
      </c>
      <c r="AA109" s="241">
        <v>1.6423495</v>
      </c>
      <c r="AB109" s="241">
        <v>5.2464303</v>
      </c>
      <c r="AC109" s="241">
        <v>3.0964454999999997</v>
      </c>
      <c r="AD109" s="241">
        <v>5.4593514999999995</v>
      </c>
      <c r="AE109" s="241">
        <v>1.0983618</v>
      </c>
      <c r="AF109" s="241">
        <v>1.4294282999999999</v>
      </c>
      <c r="AI109" s="240">
        <v>11001</v>
      </c>
      <c r="AJ109" s="240">
        <v>9</v>
      </c>
      <c r="AK109" s="240">
        <v>0</v>
      </c>
      <c r="AL109" s="240" t="s">
        <v>695</v>
      </c>
      <c r="AM109" s="240">
        <v>83</v>
      </c>
      <c r="AN109" s="164">
        <v>0.004712436335577391</v>
      </c>
      <c r="AO109" s="86">
        <f t="shared" si="114"/>
        <v>0.0772839559034692</v>
      </c>
      <c r="AP109" s="86">
        <f t="shared" si="115"/>
        <v>0</v>
      </c>
      <c r="AQ109" s="86">
        <f t="shared" si="116"/>
        <v>0.2822749365010857</v>
      </c>
      <c r="AR109" s="86">
        <f t="shared" si="117"/>
        <v>0.10555857391693356</v>
      </c>
      <c r="AS109" s="86">
        <f t="shared" si="118"/>
        <v>0</v>
      </c>
      <c r="AT109" s="86">
        <f t="shared" si="119"/>
        <v>0.010838603571827999</v>
      </c>
      <c r="AU109" s="86">
        <f t="shared" si="120"/>
        <v>0</v>
      </c>
      <c r="AV109" s="86">
        <f t="shared" si="121"/>
        <v>0.8571921694415273</v>
      </c>
      <c r="AW109" s="86">
        <f t="shared" si="122"/>
        <v>1.3849850390261953</v>
      </c>
      <c r="AX109" s="86">
        <f t="shared" si="123"/>
        <v>0</v>
      </c>
      <c r="AY109" s="86">
        <f t="shared" si="124"/>
        <v>0</v>
      </c>
      <c r="AZ109" s="86">
        <f t="shared" si="125"/>
        <v>0.18425626072107598</v>
      </c>
      <c r="BA109" s="86">
        <f t="shared" si="126"/>
        <v>0.09801867578000975</v>
      </c>
      <c r="BB109" s="86">
        <f t="shared" si="127"/>
        <v>0</v>
      </c>
      <c r="BC109" s="86">
        <f t="shared" si="128"/>
        <v>0.10555857391693356</v>
      </c>
      <c r="BD109" s="86">
        <f t="shared" si="129"/>
        <v>0.010838603571827999</v>
      </c>
      <c r="BE109" s="86">
        <f t="shared" si="130"/>
        <v>0.5961231964505399</v>
      </c>
      <c r="BF109" s="86">
        <f t="shared" si="131"/>
        <v>1.9042955232068237</v>
      </c>
      <c r="BG109" s="86">
        <f t="shared" si="132"/>
        <v>1.1239160660352077</v>
      </c>
      <c r="BH109" s="86">
        <f t="shared" si="133"/>
        <v>1.9815794791102928</v>
      </c>
      <c r="BI109" s="86">
        <f t="shared" si="134"/>
        <v>0.39867211398984725</v>
      </c>
      <c r="BJ109" s="86">
        <f t="shared" si="135"/>
        <v>0.5188392405470708</v>
      </c>
      <c r="BL109" s="86">
        <f t="shared" si="99"/>
        <v>0.003385037268571951</v>
      </c>
      <c r="BM109" s="86">
        <f t="shared" si="100"/>
        <v>0</v>
      </c>
      <c r="BN109" s="86">
        <f t="shared" si="101"/>
        <v>0.012363642218747554</v>
      </c>
      <c r="BO109" s="86">
        <f t="shared" si="102"/>
        <v>0.00462346553756169</v>
      </c>
      <c r="BP109" s="86">
        <f t="shared" si="103"/>
        <v>0</v>
      </c>
      <c r="BQ109" s="86">
        <f t="shared" si="104"/>
        <v>0.06066234470934735</v>
      </c>
      <c r="BR109" s="86">
        <f t="shared" si="105"/>
        <v>0.008070424219583127</v>
      </c>
      <c r="BS109" s="86">
        <f t="shared" si="106"/>
        <v>0</v>
      </c>
      <c r="BT109" s="86">
        <f t="shared" si="107"/>
        <v>0.00462346553756169</v>
      </c>
      <c r="BU109" s="268">
        <f t="shared" si="108"/>
        <v>0.09372837949137336</v>
      </c>
      <c r="BW109" s="86">
        <f t="shared" si="90"/>
        <v>0.003385037268571951</v>
      </c>
      <c r="BX109" s="86">
        <f t="shared" si="91"/>
        <v>0</v>
      </c>
      <c r="BY109" s="86">
        <f t="shared" si="92"/>
        <v>0.03296971258332681</v>
      </c>
      <c r="BZ109" s="86">
        <f t="shared" si="93"/>
        <v>0.00462346553756169</v>
      </c>
      <c r="CA109" s="86">
        <f t="shared" si="94"/>
        <v>0</v>
      </c>
      <c r="CB109" s="86">
        <f t="shared" si="95"/>
        <v>0.06066234470934735</v>
      </c>
      <c r="CC109" s="86">
        <f t="shared" si="96"/>
        <v>0.021521131252221683</v>
      </c>
      <c r="CD109" s="86">
        <f t="shared" si="97"/>
        <v>0</v>
      </c>
      <c r="CE109" s="86">
        <f t="shared" si="98"/>
        <v>0.00462346553756169</v>
      </c>
      <c r="CF109" s="86">
        <f t="shared" si="109"/>
        <v>0.12778515688859118</v>
      </c>
      <c r="CH109" s="264">
        <f t="shared" si="110"/>
        <v>0.8204587282057015</v>
      </c>
      <c r="CI109" s="264">
        <f t="shared" si="111"/>
        <v>0.09372837949137336</v>
      </c>
      <c r="CJ109" s="264">
        <f t="shared" si="112"/>
        <v>0.12778515688859118</v>
      </c>
      <c r="CK109" s="293">
        <f t="shared" si="113"/>
        <v>0.5673660965853449</v>
      </c>
    </row>
    <row r="110" spans="1:89" ht="15">
      <c r="A110" s="240">
        <v>11002</v>
      </c>
      <c r="B110" s="261">
        <v>9</v>
      </c>
      <c r="C110" s="240">
        <v>0</v>
      </c>
      <c r="D110" s="240" t="s">
        <v>695</v>
      </c>
      <c r="E110" s="240">
        <v>83</v>
      </c>
      <c r="F110" s="240">
        <v>0.012983</v>
      </c>
      <c r="G110" s="255">
        <v>0.004712436335577391</v>
      </c>
      <c r="H110" s="241">
        <v>0.2778362</v>
      </c>
      <c r="I110" s="241">
        <v>0</v>
      </c>
      <c r="J110" s="241">
        <v>0</v>
      </c>
      <c r="K110" s="241">
        <v>0.7685936</v>
      </c>
      <c r="L110" s="241">
        <v>0.23369399999999999</v>
      </c>
      <c r="M110" s="241">
        <v>0</v>
      </c>
      <c r="N110" s="241">
        <v>0.2155178</v>
      </c>
      <c r="O110" s="241">
        <v>0</v>
      </c>
      <c r="P110" s="241">
        <v>0.3531376</v>
      </c>
      <c r="Q110" s="241">
        <v>3.4651626999999996</v>
      </c>
      <c r="R110" s="241">
        <v>0.012983</v>
      </c>
      <c r="S110" s="241">
        <v>0.012983</v>
      </c>
      <c r="T110" s="241">
        <v>0</v>
      </c>
      <c r="U110" s="241">
        <v>0</v>
      </c>
      <c r="V110" s="241">
        <v>0.5738486</v>
      </c>
      <c r="W110" s="241">
        <v>0.1895518</v>
      </c>
      <c r="X110" s="241">
        <v>0</v>
      </c>
      <c r="Y110" s="241">
        <v>0.2233076</v>
      </c>
      <c r="Z110" s="241">
        <v>0.029860899999999996</v>
      </c>
      <c r="AA110" s="241">
        <v>1.6955798</v>
      </c>
      <c r="AB110" s="241">
        <v>4.8829063</v>
      </c>
      <c r="AC110" s="241">
        <v>4.8089032</v>
      </c>
      <c r="AD110" s="241">
        <v>5.1607425</v>
      </c>
      <c r="AE110" s="241">
        <v>1.2178054</v>
      </c>
      <c r="AF110" s="241">
        <v>1.4177436</v>
      </c>
      <c r="AI110" s="240">
        <v>11002</v>
      </c>
      <c r="AJ110" s="240">
        <v>9</v>
      </c>
      <c r="AK110" s="240">
        <v>0</v>
      </c>
      <c r="AL110" s="240" t="s">
        <v>695</v>
      </c>
      <c r="AM110" s="240">
        <v>83</v>
      </c>
      <c r="AN110" s="164">
        <v>0.004712436335577391</v>
      </c>
      <c r="AO110" s="86">
        <f t="shared" si="114"/>
        <v>0.10084613758135615</v>
      </c>
      <c r="AP110" s="86">
        <f t="shared" si="115"/>
        <v>0</v>
      </c>
      <c r="AQ110" s="86">
        <f t="shared" si="116"/>
        <v>0.2789762310661815</v>
      </c>
      <c r="AR110" s="86">
        <f t="shared" si="117"/>
        <v>0.08482385404039303</v>
      </c>
      <c r="AS110" s="86">
        <f t="shared" si="118"/>
        <v>0</v>
      </c>
      <c r="AT110" s="86">
        <f t="shared" si="119"/>
        <v>0.07822644317058469</v>
      </c>
      <c r="AU110" s="86">
        <f t="shared" si="120"/>
        <v>0</v>
      </c>
      <c r="AV110" s="86">
        <f t="shared" si="121"/>
        <v>0.12817826832770504</v>
      </c>
      <c r="AW110" s="86">
        <f t="shared" si="122"/>
        <v>1.2577492579656055</v>
      </c>
      <c r="AX110" s="86">
        <f t="shared" si="123"/>
        <v>0</v>
      </c>
      <c r="AY110" s="86">
        <f t="shared" si="124"/>
        <v>0</v>
      </c>
      <c r="AZ110" s="86">
        <f t="shared" si="125"/>
        <v>0.2082896860325207</v>
      </c>
      <c r="BA110" s="86">
        <f t="shared" si="126"/>
        <v>0.0688015704994299</v>
      </c>
      <c r="BB110" s="86">
        <f t="shared" si="127"/>
        <v>0</v>
      </c>
      <c r="BC110" s="86">
        <f t="shared" si="128"/>
        <v>0.08105390497193113</v>
      </c>
      <c r="BD110" s="86">
        <f t="shared" si="129"/>
        <v>0.010838603571827999</v>
      </c>
      <c r="BE110" s="86">
        <f t="shared" si="130"/>
        <v>0.6154441854264073</v>
      </c>
      <c r="BF110" s="86">
        <f t="shared" si="131"/>
        <v>1.772347305810657</v>
      </c>
      <c r="BG110" s="86">
        <f t="shared" si="132"/>
        <v>1.7454864186978656</v>
      </c>
      <c r="BH110" s="86">
        <f t="shared" si="133"/>
        <v>1.8731934433920128</v>
      </c>
      <c r="BI110" s="86">
        <f t="shared" si="134"/>
        <v>0.4420265282771593</v>
      </c>
      <c r="BJ110" s="86">
        <f t="shared" si="135"/>
        <v>0.5145980478450511</v>
      </c>
      <c r="BL110" s="86">
        <f aca="true" t="shared" si="136" ref="BL110:BL141">0.06*0.73*AO110</f>
        <v>0.004417060826063399</v>
      </c>
      <c r="BM110" s="86">
        <f aca="true" t="shared" si="137" ref="BM110:BM141">0.06*0.73*AP110</f>
        <v>0</v>
      </c>
      <c r="BN110" s="86">
        <f aca="true" t="shared" si="138" ref="BN110:BN141">0.06*0.73*AQ110</f>
        <v>0.01221915892069875</v>
      </c>
      <c r="BO110" s="86">
        <f aca="true" t="shared" si="139" ref="BO110:BO141">0.06*0.73*AR110</f>
        <v>0.0037152848069692142</v>
      </c>
      <c r="BP110" s="86">
        <f aca="true" t="shared" si="140" ref="BP110:BP141">0.06*0.73*AS110</f>
        <v>0</v>
      </c>
      <c r="BQ110" s="86">
        <f aca="true" t="shared" si="141" ref="BQ110:BQ141">0.06*0.73*AW110</f>
        <v>0.05508941749889352</v>
      </c>
      <c r="BR110" s="86">
        <f aca="true" t="shared" si="142" ref="BR110:BR141">0.06*0.73*AZ110</f>
        <v>0.009123088248224406</v>
      </c>
      <c r="BS110" s="86">
        <f aca="true" t="shared" si="143" ref="BS110:BS141">0.06*0.73*BB110</f>
        <v>0</v>
      </c>
      <c r="BT110" s="86">
        <f aca="true" t="shared" si="144" ref="BT110:BT141">0.06*0.73*BC110</f>
        <v>0.003550161037770583</v>
      </c>
      <c r="BU110" s="268">
        <f aca="true" t="shared" si="145" ref="BU110:BU141">SUM(BL110:BT110)</f>
        <v>0.08811417133861987</v>
      </c>
      <c r="BW110" s="86">
        <f t="shared" si="90"/>
        <v>0.004417060826063399</v>
      </c>
      <c r="BX110" s="86">
        <f t="shared" si="91"/>
        <v>0</v>
      </c>
      <c r="BY110" s="86">
        <f t="shared" si="92"/>
        <v>0.03258442378853</v>
      </c>
      <c r="BZ110" s="86">
        <f t="shared" si="93"/>
        <v>0.0037152848069692142</v>
      </c>
      <c r="CA110" s="86">
        <f t="shared" si="94"/>
        <v>0</v>
      </c>
      <c r="CB110" s="86">
        <f t="shared" si="95"/>
        <v>0.05508941749889352</v>
      </c>
      <c r="CC110" s="86">
        <f t="shared" si="96"/>
        <v>0.024328235328598426</v>
      </c>
      <c r="CD110" s="86">
        <f t="shared" si="97"/>
        <v>0</v>
      </c>
      <c r="CE110" s="86">
        <f t="shared" si="98"/>
        <v>0.003550161037770583</v>
      </c>
      <c r="CF110" s="86">
        <f aca="true" t="shared" si="146" ref="CF110:CF141">SUM(BW110:CE110)</f>
        <v>0.12368458328682515</v>
      </c>
      <c r="CH110" s="264">
        <f aca="true" t="shared" si="147" ref="CH110:CH141">BG110*0.73</f>
        <v>1.2742050856494418</v>
      </c>
      <c r="CI110" s="264">
        <f aca="true" t="shared" si="148" ref="CI110:CI141">BU110</f>
        <v>0.08811417133861987</v>
      </c>
      <c r="CJ110" s="264">
        <f aca="true" t="shared" si="149" ref="CJ110:CJ141">CF110</f>
        <v>0.12368458328682515</v>
      </c>
      <c r="CK110" s="293">
        <f aca="true" t="shared" si="150" ref="CK110:CK141">CJ110*4.44</f>
        <v>0.5491595497935037</v>
      </c>
    </row>
    <row r="111" spans="1:89" ht="15">
      <c r="A111" s="240">
        <v>11003</v>
      </c>
      <c r="B111" s="261">
        <v>9</v>
      </c>
      <c r="C111" s="240">
        <v>0</v>
      </c>
      <c r="D111" s="240" t="s">
        <v>695</v>
      </c>
      <c r="E111" s="240">
        <v>83</v>
      </c>
      <c r="F111" s="240">
        <v>0.012983</v>
      </c>
      <c r="G111" s="255">
        <v>0.004712436335577391</v>
      </c>
      <c r="H111" s="241">
        <v>0.1415147</v>
      </c>
      <c r="I111" s="241">
        <v>0</v>
      </c>
      <c r="J111" s="241">
        <v>0</v>
      </c>
      <c r="K111" s="241">
        <v>0.2479753</v>
      </c>
      <c r="L111" s="241">
        <v>0.0675116</v>
      </c>
      <c r="M111" s="241">
        <v>0</v>
      </c>
      <c r="N111" s="241">
        <v>0.1103555</v>
      </c>
      <c r="O111" s="241">
        <v>0</v>
      </c>
      <c r="P111" s="241">
        <v>0.960742</v>
      </c>
      <c r="Q111" s="241">
        <v>1.2593509999999999</v>
      </c>
      <c r="R111" s="241">
        <v>0.012983</v>
      </c>
      <c r="S111" s="241">
        <v>0.012983</v>
      </c>
      <c r="T111" s="241">
        <v>0.0025966</v>
      </c>
      <c r="U111" s="241">
        <v>0</v>
      </c>
      <c r="V111" s="241">
        <v>0.2038331</v>
      </c>
      <c r="W111" s="241">
        <v>0.0415456</v>
      </c>
      <c r="X111" s="241">
        <v>0</v>
      </c>
      <c r="Y111" s="241">
        <v>0.0571252</v>
      </c>
      <c r="Z111" s="241">
        <v>0.0415456</v>
      </c>
      <c r="AA111" s="241">
        <v>0.6595363999999999</v>
      </c>
      <c r="AB111" s="241">
        <v>1.7760744000000002</v>
      </c>
      <c r="AC111" s="241">
        <v>0.9581453999999999</v>
      </c>
      <c r="AD111" s="241">
        <v>1.9175890999999998</v>
      </c>
      <c r="AE111" s="241">
        <v>0.42584239999999995</v>
      </c>
      <c r="AF111" s="241">
        <v>0.5180216999999999</v>
      </c>
      <c r="AI111" s="240">
        <v>11003</v>
      </c>
      <c r="AJ111" s="240">
        <v>9</v>
      </c>
      <c r="AK111" s="240">
        <v>0</v>
      </c>
      <c r="AL111" s="240" t="s">
        <v>695</v>
      </c>
      <c r="AM111" s="240">
        <v>83</v>
      </c>
      <c r="AN111" s="164">
        <v>0.004712436335577391</v>
      </c>
      <c r="AO111" s="86">
        <f t="shared" si="114"/>
        <v>0.05136555605779356</v>
      </c>
      <c r="AP111" s="86">
        <f t="shared" si="115"/>
        <v>0</v>
      </c>
      <c r="AQ111" s="86">
        <f t="shared" si="116"/>
        <v>0.09000753400952817</v>
      </c>
      <c r="AR111" s="86">
        <f t="shared" si="117"/>
        <v>0.024504668945002438</v>
      </c>
      <c r="AS111" s="86">
        <f t="shared" si="118"/>
        <v>0</v>
      </c>
      <c r="AT111" s="86">
        <f t="shared" si="119"/>
        <v>0.04005570885240782</v>
      </c>
      <c r="AU111" s="86">
        <f t="shared" si="120"/>
        <v>0</v>
      </c>
      <c r="AV111" s="86">
        <f t="shared" si="121"/>
        <v>0.34872028883272693</v>
      </c>
      <c r="AW111" s="86">
        <f t="shared" si="122"/>
        <v>0.45710632455100686</v>
      </c>
      <c r="AX111" s="86">
        <f t="shared" si="123"/>
        <v>0.0009424872671154782</v>
      </c>
      <c r="AY111" s="86">
        <f t="shared" si="124"/>
        <v>0</v>
      </c>
      <c r="AZ111" s="86">
        <f t="shared" si="125"/>
        <v>0.07398525046856504</v>
      </c>
      <c r="BA111" s="86">
        <f t="shared" si="126"/>
        <v>0.01507979627384765</v>
      </c>
      <c r="BB111" s="86">
        <f t="shared" si="127"/>
        <v>0</v>
      </c>
      <c r="BC111" s="86">
        <f t="shared" si="128"/>
        <v>0.02073471987654052</v>
      </c>
      <c r="BD111" s="86">
        <f t="shared" si="129"/>
        <v>0.01507979627384765</v>
      </c>
      <c r="BE111" s="86">
        <f t="shared" si="130"/>
        <v>0.23939176584733146</v>
      </c>
      <c r="BF111" s="86">
        <f t="shared" si="131"/>
        <v>0.6446612907069872</v>
      </c>
      <c r="BG111" s="86">
        <f t="shared" si="132"/>
        <v>0.3477778015656114</v>
      </c>
      <c r="BH111" s="86">
        <f t="shared" si="133"/>
        <v>0.6960268467647805</v>
      </c>
      <c r="BI111" s="86">
        <f t="shared" si="134"/>
        <v>0.1545679118069384</v>
      </c>
      <c r="BJ111" s="86">
        <f t="shared" si="135"/>
        <v>0.18802620978953788</v>
      </c>
      <c r="BL111" s="86">
        <f t="shared" si="136"/>
        <v>0.002249811355331358</v>
      </c>
      <c r="BM111" s="86">
        <f t="shared" si="137"/>
        <v>0</v>
      </c>
      <c r="BN111" s="86">
        <f t="shared" si="138"/>
        <v>0.003942329989617334</v>
      </c>
      <c r="BO111" s="86">
        <f t="shared" si="139"/>
        <v>0.0010733044997911067</v>
      </c>
      <c r="BP111" s="86">
        <f t="shared" si="140"/>
        <v>0</v>
      </c>
      <c r="BQ111" s="86">
        <f t="shared" si="141"/>
        <v>0.0200212570153341</v>
      </c>
      <c r="BR111" s="86">
        <f t="shared" si="142"/>
        <v>0.0032405539705231486</v>
      </c>
      <c r="BS111" s="86">
        <f t="shared" si="143"/>
        <v>0</v>
      </c>
      <c r="BT111" s="86">
        <f t="shared" si="144"/>
        <v>0.0009081807305924747</v>
      </c>
      <c r="BU111" s="268">
        <f t="shared" si="145"/>
        <v>0.03143543756118952</v>
      </c>
      <c r="BW111" s="86">
        <f t="shared" si="90"/>
        <v>0.002249811355331358</v>
      </c>
      <c r="BX111" s="86">
        <f t="shared" si="91"/>
        <v>0</v>
      </c>
      <c r="BY111" s="86">
        <f t="shared" si="92"/>
        <v>0.010512879972312891</v>
      </c>
      <c r="BZ111" s="86">
        <f t="shared" si="93"/>
        <v>0.0010733044997911067</v>
      </c>
      <c r="CA111" s="86">
        <f t="shared" si="94"/>
        <v>0</v>
      </c>
      <c r="CB111" s="86">
        <f t="shared" si="95"/>
        <v>0.0200212570153341</v>
      </c>
      <c r="CC111" s="86">
        <f t="shared" si="96"/>
        <v>0.0086414772547284</v>
      </c>
      <c r="CD111" s="86">
        <f t="shared" si="97"/>
        <v>0</v>
      </c>
      <c r="CE111" s="86">
        <f t="shared" si="98"/>
        <v>0.0009081807305924747</v>
      </c>
      <c r="CF111" s="86">
        <f t="shared" si="146"/>
        <v>0.04340691082809033</v>
      </c>
      <c r="CH111" s="264">
        <f t="shared" si="147"/>
        <v>0.2538777951428963</v>
      </c>
      <c r="CI111" s="264">
        <f t="shared" si="148"/>
        <v>0.03143543756118952</v>
      </c>
      <c r="CJ111" s="264">
        <f t="shared" si="149"/>
        <v>0.04340691082809033</v>
      </c>
      <c r="CK111" s="293">
        <f t="shared" si="150"/>
        <v>0.19272668407672108</v>
      </c>
    </row>
    <row r="112" spans="1:89" ht="15">
      <c r="A112" s="240">
        <v>11005</v>
      </c>
      <c r="B112" s="261">
        <v>9</v>
      </c>
      <c r="C112" s="240">
        <v>0</v>
      </c>
      <c r="D112" s="240" t="s">
        <v>695</v>
      </c>
      <c r="E112" s="240">
        <v>83</v>
      </c>
      <c r="F112" s="240">
        <v>0.012983</v>
      </c>
      <c r="G112" s="255">
        <v>0.004712436335577391</v>
      </c>
      <c r="H112" s="241">
        <v>0.246677</v>
      </c>
      <c r="I112" s="241">
        <v>0</v>
      </c>
      <c r="J112" s="241">
        <v>0</v>
      </c>
      <c r="K112" s="241">
        <v>0.5141268</v>
      </c>
      <c r="L112" s="241">
        <v>0.015579599999999999</v>
      </c>
      <c r="M112" s="241">
        <v>0</v>
      </c>
      <c r="N112" s="241">
        <v>0.0727048</v>
      </c>
      <c r="O112" s="241">
        <v>0</v>
      </c>
      <c r="P112" s="241">
        <v>0.2895209</v>
      </c>
      <c r="Q112" s="241">
        <v>1.9928905</v>
      </c>
      <c r="R112" s="241">
        <v>0.012983</v>
      </c>
      <c r="S112" s="241">
        <v>0.012983</v>
      </c>
      <c r="T112" s="241">
        <v>0</v>
      </c>
      <c r="U112" s="241">
        <v>0</v>
      </c>
      <c r="V112" s="241">
        <v>0.3713138</v>
      </c>
      <c r="W112" s="241">
        <v>0.1350232</v>
      </c>
      <c r="X112" s="241">
        <v>0</v>
      </c>
      <c r="Y112" s="241">
        <v>0.015579599999999999</v>
      </c>
      <c r="Z112" s="241">
        <v>0.0272643</v>
      </c>
      <c r="AA112" s="241">
        <v>1.116538</v>
      </c>
      <c r="AB112" s="241">
        <v>2.8627515</v>
      </c>
      <c r="AC112" s="241">
        <v>2.8199075999999996</v>
      </c>
      <c r="AD112" s="241">
        <v>3.1094285</v>
      </c>
      <c r="AE112" s="241">
        <v>0.6024111999999999</v>
      </c>
      <c r="AF112" s="241">
        <v>0.869861</v>
      </c>
      <c r="AI112" s="240">
        <v>11005</v>
      </c>
      <c r="AJ112" s="240">
        <v>9</v>
      </c>
      <c r="AK112" s="240">
        <v>0</v>
      </c>
      <c r="AL112" s="240" t="s">
        <v>695</v>
      </c>
      <c r="AM112" s="240">
        <v>83</v>
      </c>
      <c r="AN112" s="164">
        <v>0.004712436335577391</v>
      </c>
      <c r="AO112" s="86">
        <f t="shared" si="114"/>
        <v>0.08953629037597044</v>
      </c>
      <c r="AP112" s="86">
        <f t="shared" si="115"/>
        <v>0</v>
      </c>
      <c r="AQ112" s="86">
        <f t="shared" si="116"/>
        <v>0.18661247888886467</v>
      </c>
      <c r="AR112" s="86">
        <f t="shared" si="117"/>
        <v>0.005654923602692869</v>
      </c>
      <c r="AS112" s="86">
        <f t="shared" si="118"/>
        <v>0</v>
      </c>
      <c r="AT112" s="86">
        <f t="shared" si="119"/>
        <v>0.02638964347923339</v>
      </c>
      <c r="AU112" s="86">
        <f t="shared" si="120"/>
        <v>0</v>
      </c>
      <c r="AV112" s="86">
        <f t="shared" si="121"/>
        <v>0.10508733028337583</v>
      </c>
      <c r="AW112" s="86">
        <f t="shared" si="122"/>
        <v>0.7233589775111294</v>
      </c>
      <c r="AX112" s="86">
        <f t="shared" si="123"/>
        <v>0</v>
      </c>
      <c r="AY112" s="86">
        <f t="shared" si="124"/>
        <v>0</v>
      </c>
      <c r="AZ112" s="86">
        <f t="shared" si="125"/>
        <v>0.1347756791975134</v>
      </c>
      <c r="BA112" s="86">
        <f t="shared" si="126"/>
        <v>0.049009337890004875</v>
      </c>
      <c r="BB112" s="86">
        <f t="shared" si="127"/>
        <v>0</v>
      </c>
      <c r="BC112" s="86">
        <f t="shared" si="128"/>
        <v>0.005654923602692869</v>
      </c>
      <c r="BD112" s="86">
        <f t="shared" si="129"/>
        <v>0.009896116304712523</v>
      </c>
      <c r="BE112" s="86">
        <f t="shared" si="130"/>
        <v>0.4052695248596556</v>
      </c>
      <c r="BF112" s="86">
        <f t="shared" si="131"/>
        <v>1.0390922119948147</v>
      </c>
      <c r="BG112" s="86">
        <f t="shared" si="132"/>
        <v>1.0235411720874092</v>
      </c>
      <c r="BH112" s="86">
        <f t="shared" si="133"/>
        <v>1.1286285023707852</v>
      </c>
      <c r="BI112" s="86">
        <f t="shared" si="134"/>
        <v>0.21865704597079091</v>
      </c>
      <c r="BJ112" s="86">
        <f t="shared" si="135"/>
        <v>0.3157332344836852</v>
      </c>
      <c r="BL112" s="86">
        <f t="shared" si="136"/>
        <v>0.003921689518467505</v>
      </c>
      <c r="BM112" s="86">
        <f t="shared" si="137"/>
        <v>0</v>
      </c>
      <c r="BN112" s="86">
        <f t="shared" si="138"/>
        <v>0.008173626575332273</v>
      </c>
      <c r="BO112" s="86">
        <f t="shared" si="139"/>
        <v>0.0002476856537979476</v>
      </c>
      <c r="BP112" s="86">
        <f t="shared" si="140"/>
        <v>0</v>
      </c>
      <c r="BQ112" s="86">
        <f t="shared" si="141"/>
        <v>0.031683123214987466</v>
      </c>
      <c r="BR112" s="86">
        <f t="shared" si="142"/>
        <v>0.005903174748851087</v>
      </c>
      <c r="BS112" s="86">
        <f t="shared" si="143"/>
        <v>0</v>
      </c>
      <c r="BT112" s="86">
        <f t="shared" si="144"/>
        <v>0.0002476856537979476</v>
      </c>
      <c r="BU112" s="268">
        <f t="shared" si="145"/>
        <v>0.05017698536523423</v>
      </c>
      <c r="BW112" s="86">
        <f t="shared" si="90"/>
        <v>0.003921689518467505</v>
      </c>
      <c r="BX112" s="86">
        <f t="shared" si="91"/>
        <v>0</v>
      </c>
      <c r="BY112" s="86">
        <f t="shared" si="92"/>
        <v>0.021796337534219393</v>
      </c>
      <c r="BZ112" s="86">
        <f t="shared" si="93"/>
        <v>0.0002476856537979476</v>
      </c>
      <c r="CA112" s="86">
        <f t="shared" si="94"/>
        <v>0</v>
      </c>
      <c r="CB112" s="86">
        <f t="shared" si="95"/>
        <v>0.031683123214987466</v>
      </c>
      <c r="CC112" s="86">
        <f t="shared" si="96"/>
        <v>0.015741799330269573</v>
      </c>
      <c r="CD112" s="86">
        <f t="shared" si="97"/>
        <v>0</v>
      </c>
      <c r="CE112" s="86">
        <f t="shared" si="98"/>
        <v>0.0002476856537979476</v>
      </c>
      <c r="CF112" s="86">
        <f t="shared" si="146"/>
        <v>0.07363832090553983</v>
      </c>
      <c r="CH112" s="264">
        <f t="shared" si="147"/>
        <v>0.7471850556238088</v>
      </c>
      <c r="CI112" s="264">
        <f t="shared" si="148"/>
        <v>0.05017698536523423</v>
      </c>
      <c r="CJ112" s="264">
        <f t="shared" si="149"/>
        <v>0.07363832090553983</v>
      </c>
      <c r="CK112" s="293">
        <f t="shared" si="150"/>
        <v>0.32695414482059687</v>
      </c>
    </row>
    <row r="113" spans="1:89" ht="15">
      <c r="A113" s="240">
        <v>11006</v>
      </c>
      <c r="B113" s="261">
        <v>9</v>
      </c>
      <c r="C113" s="240">
        <v>0</v>
      </c>
      <c r="D113" s="240" t="s">
        <v>695</v>
      </c>
      <c r="E113" s="240">
        <v>83</v>
      </c>
      <c r="F113" s="240">
        <v>0.010952</v>
      </c>
      <c r="G113" s="255">
        <v>0.003975244762169266</v>
      </c>
      <c r="H113" s="241">
        <v>0</v>
      </c>
      <c r="I113" s="241">
        <v>0</v>
      </c>
      <c r="J113" s="241">
        <v>0</v>
      </c>
      <c r="K113" s="241">
        <v>0.487364</v>
      </c>
      <c r="L113" s="241">
        <v>0.0186184</v>
      </c>
      <c r="M113" s="241">
        <v>0</v>
      </c>
      <c r="N113" s="241">
        <v>0.055855199999999994</v>
      </c>
      <c r="O113" s="241">
        <v>0</v>
      </c>
      <c r="P113" s="241">
        <v>0.7042136</v>
      </c>
      <c r="Q113" s="241">
        <v>1.0119648</v>
      </c>
      <c r="R113" s="241">
        <v>0.010952</v>
      </c>
      <c r="S113" s="241">
        <v>0.010952</v>
      </c>
      <c r="T113" s="241">
        <v>0</v>
      </c>
      <c r="U113" s="241">
        <v>0</v>
      </c>
      <c r="V113" s="241">
        <v>0.3417024</v>
      </c>
      <c r="W113" s="241">
        <v>0.14456639999999998</v>
      </c>
      <c r="X113" s="241">
        <v>0</v>
      </c>
      <c r="Y113" s="241">
        <v>0.0186184</v>
      </c>
      <c r="Z113" s="241">
        <v>0.0229992</v>
      </c>
      <c r="AA113" s="241">
        <v>0.65712</v>
      </c>
      <c r="AB113" s="241">
        <v>1.67018</v>
      </c>
      <c r="AC113" s="241">
        <v>0.9648711999999999</v>
      </c>
      <c r="AD113" s="241">
        <v>1.67018</v>
      </c>
      <c r="AE113" s="241">
        <v>0.5618375999999999</v>
      </c>
      <c r="AF113" s="241">
        <v>0.65712</v>
      </c>
      <c r="AI113" s="240">
        <v>11006</v>
      </c>
      <c r="AJ113" s="240">
        <v>9</v>
      </c>
      <c r="AK113" s="240">
        <v>0</v>
      </c>
      <c r="AL113" s="240" t="s">
        <v>695</v>
      </c>
      <c r="AM113" s="240">
        <v>83</v>
      </c>
      <c r="AN113" s="164">
        <v>0.003975244762169266</v>
      </c>
      <c r="AO113" s="86">
        <f t="shared" si="114"/>
        <v>0</v>
      </c>
      <c r="AP113" s="86">
        <f t="shared" si="115"/>
        <v>0</v>
      </c>
      <c r="AQ113" s="86">
        <f t="shared" si="116"/>
        <v>0.17689839191653234</v>
      </c>
      <c r="AR113" s="86">
        <f t="shared" si="117"/>
        <v>0.006757916095687753</v>
      </c>
      <c r="AS113" s="86">
        <f t="shared" si="118"/>
        <v>0</v>
      </c>
      <c r="AT113" s="86">
        <f t="shared" si="119"/>
        <v>0.020273748287063256</v>
      </c>
      <c r="AU113" s="86">
        <f t="shared" si="120"/>
        <v>0</v>
      </c>
      <c r="AV113" s="86">
        <f t="shared" si="121"/>
        <v>0.25560823820748385</v>
      </c>
      <c r="AW113" s="86">
        <f t="shared" si="122"/>
        <v>0.36731261602444026</v>
      </c>
      <c r="AX113" s="86">
        <f t="shared" si="123"/>
        <v>0</v>
      </c>
      <c r="AY113" s="86">
        <f t="shared" si="124"/>
        <v>0</v>
      </c>
      <c r="AZ113" s="86">
        <f t="shared" si="125"/>
        <v>0.12402763657968112</v>
      </c>
      <c r="BA113" s="86">
        <f t="shared" si="126"/>
        <v>0.05247323086063431</v>
      </c>
      <c r="BB113" s="86">
        <f t="shared" si="127"/>
        <v>0</v>
      </c>
      <c r="BC113" s="86">
        <f t="shared" si="128"/>
        <v>0.006757916095687753</v>
      </c>
      <c r="BD113" s="86">
        <f t="shared" si="129"/>
        <v>0.00834801400055546</v>
      </c>
      <c r="BE113" s="86">
        <f t="shared" si="130"/>
        <v>0.238514685730156</v>
      </c>
      <c r="BF113" s="86">
        <f t="shared" si="131"/>
        <v>0.6062248262308131</v>
      </c>
      <c r="BG113" s="86">
        <f t="shared" si="132"/>
        <v>0.35021906354711235</v>
      </c>
      <c r="BH113" s="86">
        <f t="shared" si="133"/>
        <v>0.6062248262308131</v>
      </c>
      <c r="BI113" s="86">
        <f t="shared" si="134"/>
        <v>0.20393005629928332</v>
      </c>
      <c r="BJ113" s="86">
        <f t="shared" si="135"/>
        <v>0.238514685730156</v>
      </c>
      <c r="BL113" s="86">
        <f t="shared" si="136"/>
        <v>0</v>
      </c>
      <c r="BM113" s="86">
        <f t="shared" si="137"/>
        <v>0</v>
      </c>
      <c r="BN113" s="86">
        <f t="shared" si="138"/>
        <v>0.007748149565944116</v>
      </c>
      <c r="BO113" s="86">
        <f t="shared" si="139"/>
        <v>0.0002959967249911236</v>
      </c>
      <c r="BP113" s="86">
        <f t="shared" si="140"/>
        <v>0</v>
      </c>
      <c r="BQ113" s="86">
        <f t="shared" si="141"/>
        <v>0.016088292581870483</v>
      </c>
      <c r="BR113" s="86">
        <f t="shared" si="142"/>
        <v>0.005432410482190033</v>
      </c>
      <c r="BS113" s="86">
        <f t="shared" si="143"/>
        <v>0</v>
      </c>
      <c r="BT113" s="86">
        <f t="shared" si="144"/>
        <v>0.0002959967249911236</v>
      </c>
      <c r="BU113" s="268">
        <f t="shared" si="145"/>
        <v>0.029860846079986878</v>
      </c>
      <c r="BW113" s="86">
        <f t="shared" si="90"/>
        <v>0</v>
      </c>
      <c r="BX113" s="86">
        <f t="shared" si="91"/>
        <v>0</v>
      </c>
      <c r="BY113" s="86">
        <f t="shared" si="92"/>
        <v>0.020661732175850978</v>
      </c>
      <c r="BZ113" s="86">
        <f t="shared" si="93"/>
        <v>0.0002959967249911236</v>
      </c>
      <c r="CA113" s="86">
        <f t="shared" si="94"/>
        <v>0</v>
      </c>
      <c r="CB113" s="86">
        <f t="shared" si="95"/>
        <v>0.016088292581870483</v>
      </c>
      <c r="CC113" s="86">
        <f t="shared" si="96"/>
        <v>0.01448642795250676</v>
      </c>
      <c r="CD113" s="86">
        <f t="shared" si="97"/>
        <v>0</v>
      </c>
      <c r="CE113" s="86">
        <f t="shared" si="98"/>
        <v>0.0002959967249911236</v>
      </c>
      <c r="CF113" s="86">
        <f t="shared" si="146"/>
        <v>0.05182844616021046</v>
      </c>
      <c r="CH113" s="264">
        <f t="shared" si="147"/>
        <v>0.255659916389392</v>
      </c>
      <c r="CI113" s="264">
        <f t="shared" si="148"/>
        <v>0.029860846079986878</v>
      </c>
      <c r="CJ113" s="264">
        <f t="shared" si="149"/>
        <v>0.05182844616021046</v>
      </c>
      <c r="CK113" s="293">
        <f t="shared" si="150"/>
        <v>0.23011830095133448</v>
      </c>
    </row>
    <row r="114" spans="1:89" ht="15">
      <c r="A114" s="240">
        <v>11007</v>
      </c>
      <c r="B114" s="261">
        <v>9</v>
      </c>
      <c r="C114" s="240">
        <v>0</v>
      </c>
      <c r="D114" s="240" t="s">
        <v>695</v>
      </c>
      <c r="E114" s="240">
        <v>83</v>
      </c>
      <c r="F114" s="240">
        <v>0.008051</v>
      </c>
      <c r="G114" s="255">
        <v>0.0029222695014814435</v>
      </c>
      <c r="H114" s="241">
        <v>0.4572968</v>
      </c>
      <c r="I114" s="241">
        <v>0</v>
      </c>
      <c r="J114" s="241">
        <v>0</v>
      </c>
      <c r="K114" s="241">
        <v>0.0821202</v>
      </c>
      <c r="L114" s="241">
        <v>0.14733330000000003</v>
      </c>
      <c r="M114" s="241">
        <v>0</v>
      </c>
      <c r="N114" s="241">
        <v>0.036229500000000005</v>
      </c>
      <c r="O114" s="241">
        <v>0</v>
      </c>
      <c r="P114" s="241">
        <v>1.0152311</v>
      </c>
      <c r="Q114" s="241">
        <v>1.3058722</v>
      </c>
      <c r="R114" s="241">
        <v>0.008051</v>
      </c>
      <c r="S114" s="241">
        <v>0.008051</v>
      </c>
      <c r="T114" s="241">
        <v>0.056357000000000004</v>
      </c>
      <c r="U114" s="241">
        <v>0</v>
      </c>
      <c r="V114" s="241">
        <v>0.049111100000000005</v>
      </c>
      <c r="W114" s="241">
        <v>0.0330091</v>
      </c>
      <c r="X114" s="241">
        <v>0</v>
      </c>
      <c r="Y114" s="241">
        <v>0.14733330000000003</v>
      </c>
      <c r="Z114" s="241">
        <v>0.014491800000000003</v>
      </c>
      <c r="AA114" s="241">
        <v>1.022477</v>
      </c>
      <c r="AB114" s="241">
        <v>1.8718575000000002</v>
      </c>
      <c r="AC114" s="241">
        <v>1.3139232</v>
      </c>
      <c r="AD114" s="241">
        <v>2.3291543000000003</v>
      </c>
      <c r="AE114" s="241">
        <v>0.265683</v>
      </c>
      <c r="AF114" s="241">
        <v>0.5651802000000001</v>
      </c>
      <c r="AI114" s="240">
        <v>11007</v>
      </c>
      <c r="AJ114" s="240">
        <v>9</v>
      </c>
      <c r="AK114" s="240">
        <v>0</v>
      </c>
      <c r="AL114" s="240" t="s">
        <v>695</v>
      </c>
      <c r="AM114" s="240">
        <v>83</v>
      </c>
      <c r="AN114" s="164">
        <v>0.0029222695014814435</v>
      </c>
      <c r="AO114" s="86">
        <f t="shared" si="114"/>
        <v>0.16598490768414598</v>
      </c>
      <c r="AP114" s="86">
        <f t="shared" si="115"/>
        <v>0</v>
      </c>
      <c r="AQ114" s="86">
        <f t="shared" si="116"/>
        <v>0.029807148915110725</v>
      </c>
      <c r="AR114" s="86">
        <f t="shared" si="117"/>
        <v>0.05347753187711042</v>
      </c>
      <c r="AS114" s="86">
        <f t="shared" si="118"/>
        <v>0</v>
      </c>
      <c r="AT114" s="86">
        <f t="shared" si="119"/>
        <v>0.013150212756666495</v>
      </c>
      <c r="AU114" s="86">
        <f t="shared" si="120"/>
        <v>0</v>
      </c>
      <c r="AV114" s="86">
        <f t="shared" si="121"/>
        <v>0.36849818413681</v>
      </c>
      <c r="AW114" s="86">
        <f t="shared" si="122"/>
        <v>0.4739921131402901</v>
      </c>
      <c r="AX114" s="86">
        <f t="shared" si="123"/>
        <v>0.020455886510370103</v>
      </c>
      <c r="AY114" s="86">
        <f t="shared" si="124"/>
        <v>0</v>
      </c>
      <c r="AZ114" s="86">
        <f t="shared" si="125"/>
        <v>0.017825843959036806</v>
      </c>
      <c r="BA114" s="86">
        <f t="shared" si="126"/>
        <v>0.011981304956073918</v>
      </c>
      <c r="BB114" s="86">
        <f t="shared" si="127"/>
        <v>0</v>
      </c>
      <c r="BC114" s="86">
        <f t="shared" si="128"/>
        <v>0.05347753187711042</v>
      </c>
      <c r="BD114" s="86">
        <f t="shared" si="129"/>
        <v>0.005260085102666599</v>
      </c>
      <c r="BE114" s="86">
        <f t="shared" si="130"/>
        <v>0.3711282266881433</v>
      </c>
      <c r="BF114" s="86">
        <f t="shared" si="131"/>
        <v>0.6794276590944356</v>
      </c>
      <c r="BG114" s="86">
        <f t="shared" si="132"/>
        <v>0.4769143826417716</v>
      </c>
      <c r="BH114" s="86">
        <f t="shared" si="133"/>
        <v>0.8454125667785816</v>
      </c>
      <c r="BI114" s="86">
        <f t="shared" si="134"/>
        <v>0.09643489354888764</v>
      </c>
      <c r="BJ114" s="86">
        <f t="shared" si="135"/>
        <v>0.20514331900399735</v>
      </c>
      <c r="BL114" s="86">
        <f t="shared" si="136"/>
        <v>0.007270138956565594</v>
      </c>
      <c r="BM114" s="86">
        <f t="shared" si="137"/>
        <v>0</v>
      </c>
      <c r="BN114" s="86">
        <f t="shared" si="138"/>
        <v>0.0013055531224818496</v>
      </c>
      <c r="BO114" s="86">
        <f t="shared" si="139"/>
        <v>0.0023423158962174364</v>
      </c>
      <c r="BP114" s="86">
        <f t="shared" si="140"/>
        <v>0</v>
      </c>
      <c r="BQ114" s="86">
        <f t="shared" si="141"/>
        <v>0.020760854555544706</v>
      </c>
      <c r="BR114" s="86">
        <f t="shared" si="142"/>
        <v>0.000780771965405812</v>
      </c>
      <c r="BS114" s="86">
        <f t="shared" si="143"/>
        <v>0</v>
      </c>
      <c r="BT114" s="86">
        <f t="shared" si="144"/>
        <v>0.0023423158962174364</v>
      </c>
      <c r="BU114" s="268">
        <f t="shared" si="145"/>
        <v>0.034801950392432834</v>
      </c>
      <c r="BW114" s="86">
        <f t="shared" si="90"/>
        <v>0.007270138956565594</v>
      </c>
      <c r="BX114" s="86">
        <f t="shared" si="91"/>
        <v>0</v>
      </c>
      <c r="BY114" s="86">
        <f t="shared" si="92"/>
        <v>0.0034814749932849326</v>
      </c>
      <c r="BZ114" s="86">
        <f t="shared" si="93"/>
        <v>0.0023423158962174364</v>
      </c>
      <c r="CA114" s="86">
        <f t="shared" si="94"/>
        <v>0</v>
      </c>
      <c r="CB114" s="86">
        <f t="shared" si="95"/>
        <v>0.020760854555544706</v>
      </c>
      <c r="CC114" s="86">
        <f t="shared" si="96"/>
        <v>0.0020820585744155</v>
      </c>
      <c r="CD114" s="86">
        <f t="shared" si="97"/>
        <v>0</v>
      </c>
      <c r="CE114" s="86">
        <f t="shared" si="98"/>
        <v>0.0023423158962174364</v>
      </c>
      <c r="CF114" s="86">
        <f t="shared" si="146"/>
        <v>0.03827915887224561</v>
      </c>
      <c r="CH114" s="264">
        <f t="shared" si="147"/>
        <v>0.34814749932849326</v>
      </c>
      <c r="CI114" s="264">
        <f t="shared" si="148"/>
        <v>0.034801950392432834</v>
      </c>
      <c r="CJ114" s="264">
        <f t="shared" si="149"/>
        <v>0.03827915887224561</v>
      </c>
      <c r="CK114" s="293">
        <f t="shared" si="150"/>
        <v>0.16995946539277051</v>
      </c>
    </row>
    <row r="115" spans="1:89" ht="15">
      <c r="A115" s="240">
        <v>11008</v>
      </c>
      <c r="B115" s="261">
        <v>9</v>
      </c>
      <c r="C115" s="240">
        <v>0</v>
      </c>
      <c r="D115" s="240" t="s">
        <v>695</v>
      </c>
      <c r="E115" s="240">
        <v>83</v>
      </c>
      <c r="F115" s="240">
        <v>0.008051</v>
      </c>
      <c r="G115" s="255">
        <v>0.0029222695014814435</v>
      </c>
      <c r="H115" s="241">
        <v>0</v>
      </c>
      <c r="I115" s="241">
        <v>0</v>
      </c>
      <c r="J115" s="241">
        <v>0</v>
      </c>
      <c r="K115" s="241">
        <v>0.23267390000000002</v>
      </c>
      <c r="L115" s="241">
        <v>0</v>
      </c>
      <c r="M115" s="241">
        <v>0</v>
      </c>
      <c r="N115" s="241">
        <v>0.017712200000000004</v>
      </c>
      <c r="O115" s="241">
        <v>0</v>
      </c>
      <c r="P115" s="241">
        <v>0.2801748</v>
      </c>
      <c r="Q115" s="241">
        <v>1.6963457000000002</v>
      </c>
      <c r="R115" s="241">
        <v>0.008051</v>
      </c>
      <c r="S115" s="241">
        <v>0.008051</v>
      </c>
      <c r="T115" s="241">
        <v>0</v>
      </c>
      <c r="U115" s="241">
        <v>0</v>
      </c>
      <c r="V115" s="241">
        <v>0.13928230000000003</v>
      </c>
      <c r="W115" s="241">
        <v>0.09258650000000002</v>
      </c>
      <c r="X115" s="241">
        <v>0</v>
      </c>
      <c r="Y115" s="241">
        <v>0</v>
      </c>
      <c r="Z115" s="241">
        <v>0</v>
      </c>
      <c r="AA115" s="241">
        <v>0.2519963</v>
      </c>
      <c r="AB115" s="241">
        <v>1.9491471000000002</v>
      </c>
      <c r="AC115" s="241">
        <v>1.6681672</v>
      </c>
      <c r="AD115" s="241">
        <v>1.9491471000000002</v>
      </c>
      <c r="AE115" s="241">
        <v>0.25038610000000006</v>
      </c>
      <c r="AF115" s="241">
        <v>0.2519963</v>
      </c>
      <c r="AI115" s="240">
        <v>11008</v>
      </c>
      <c r="AJ115" s="240">
        <v>9</v>
      </c>
      <c r="AK115" s="240">
        <v>0</v>
      </c>
      <c r="AL115" s="240" t="s">
        <v>695</v>
      </c>
      <c r="AM115" s="240">
        <v>83</v>
      </c>
      <c r="AN115" s="164">
        <v>0.0029222695014814435</v>
      </c>
      <c r="AO115" s="86">
        <f t="shared" si="114"/>
        <v>0</v>
      </c>
      <c r="AP115" s="86">
        <f t="shared" si="115"/>
        <v>0</v>
      </c>
      <c r="AQ115" s="86">
        <f t="shared" si="116"/>
        <v>0.08445358859281371</v>
      </c>
      <c r="AR115" s="86">
        <f t="shared" si="117"/>
        <v>0</v>
      </c>
      <c r="AS115" s="86">
        <f t="shared" si="118"/>
        <v>0</v>
      </c>
      <c r="AT115" s="86">
        <f t="shared" si="119"/>
        <v>0.006428992903259176</v>
      </c>
      <c r="AU115" s="86">
        <f t="shared" si="120"/>
        <v>0</v>
      </c>
      <c r="AV115" s="86">
        <f t="shared" si="121"/>
        <v>0.10169497865155423</v>
      </c>
      <c r="AW115" s="86">
        <f t="shared" si="122"/>
        <v>0.6157221839621402</v>
      </c>
      <c r="AX115" s="86">
        <f t="shared" si="123"/>
        <v>0</v>
      </c>
      <c r="AY115" s="86">
        <f t="shared" si="124"/>
        <v>0</v>
      </c>
      <c r="AZ115" s="86">
        <f t="shared" si="125"/>
        <v>0.050555262375628976</v>
      </c>
      <c r="BA115" s="86">
        <f t="shared" si="126"/>
        <v>0.0336060992670366</v>
      </c>
      <c r="BB115" s="86">
        <f t="shared" si="127"/>
        <v>0</v>
      </c>
      <c r="BC115" s="86">
        <f t="shared" si="128"/>
        <v>0</v>
      </c>
      <c r="BD115" s="86">
        <f t="shared" si="129"/>
        <v>0</v>
      </c>
      <c r="BE115" s="86">
        <f t="shared" si="130"/>
        <v>0.09146703539636918</v>
      </c>
      <c r="BF115" s="86">
        <f t="shared" si="131"/>
        <v>0.7074814463086575</v>
      </c>
      <c r="BG115" s="86">
        <f t="shared" si="132"/>
        <v>0.605494240706955</v>
      </c>
      <c r="BH115" s="86">
        <f t="shared" si="133"/>
        <v>0.7074814463086575</v>
      </c>
      <c r="BI115" s="86">
        <f t="shared" si="134"/>
        <v>0.0908825814960729</v>
      </c>
      <c r="BJ115" s="86">
        <f t="shared" si="135"/>
        <v>0.09146703539636918</v>
      </c>
      <c r="BL115" s="86">
        <f t="shared" si="136"/>
        <v>0</v>
      </c>
      <c r="BM115" s="86">
        <f t="shared" si="137"/>
        <v>0</v>
      </c>
      <c r="BN115" s="86">
        <f t="shared" si="138"/>
        <v>0.0036990671803652404</v>
      </c>
      <c r="BO115" s="86">
        <f t="shared" si="139"/>
        <v>0</v>
      </c>
      <c r="BP115" s="86">
        <f t="shared" si="140"/>
        <v>0</v>
      </c>
      <c r="BQ115" s="86">
        <f t="shared" si="141"/>
        <v>0.02696863165754174</v>
      </c>
      <c r="BR115" s="86">
        <f t="shared" si="142"/>
        <v>0.002214320492052549</v>
      </c>
      <c r="BS115" s="86">
        <f t="shared" si="143"/>
        <v>0</v>
      </c>
      <c r="BT115" s="86">
        <f t="shared" si="144"/>
        <v>0</v>
      </c>
      <c r="BU115" s="268">
        <f t="shared" si="145"/>
        <v>0.03288201932995953</v>
      </c>
      <c r="BW115" s="86">
        <f t="shared" si="90"/>
        <v>0</v>
      </c>
      <c r="BX115" s="86">
        <f t="shared" si="91"/>
        <v>0</v>
      </c>
      <c r="BY115" s="86">
        <f t="shared" si="92"/>
        <v>0.009864179147640642</v>
      </c>
      <c r="BZ115" s="86">
        <f t="shared" si="93"/>
        <v>0</v>
      </c>
      <c r="CA115" s="86">
        <f t="shared" si="94"/>
        <v>0</v>
      </c>
      <c r="CB115" s="86">
        <f t="shared" si="95"/>
        <v>0.02696863165754174</v>
      </c>
      <c r="CC115" s="86">
        <f t="shared" si="96"/>
        <v>0.0059048546454734665</v>
      </c>
      <c r="CD115" s="86">
        <f t="shared" si="97"/>
        <v>0</v>
      </c>
      <c r="CE115" s="86">
        <f t="shared" si="98"/>
        <v>0</v>
      </c>
      <c r="CF115" s="86">
        <f t="shared" si="146"/>
        <v>0.04273766545065585</v>
      </c>
      <c r="CH115" s="264">
        <f t="shared" si="147"/>
        <v>0.44201079571607715</v>
      </c>
      <c r="CI115" s="264">
        <f t="shared" si="148"/>
        <v>0.03288201932995953</v>
      </c>
      <c r="CJ115" s="264">
        <f t="shared" si="149"/>
        <v>0.04273766545065585</v>
      </c>
      <c r="CK115" s="293">
        <f t="shared" si="150"/>
        <v>0.18975523460091198</v>
      </c>
    </row>
    <row r="116" spans="1:89" ht="15">
      <c r="A116" s="240">
        <v>11009</v>
      </c>
      <c r="B116" s="261">
        <v>9</v>
      </c>
      <c r="C116" s="240">
        <v>0</v>
      </c>
      <c r="D116" s="240" t="s">
        <v>695</v>
      </c>
      <c r="E116" s="240">
        <v>83</v>
      </c>
      <c r="F116" s="240">
        <v>0.008051</v>
      </c>
      <c r="G116" s="255">
        <v>0.0029222695014814435</v>
      </c>
      <c r="H116" s="241">
        <v>0.020932600000000003</v>
      </c>
      <c r="I116" s="241">
        <v>0</v>
      </c>
      <c r="J116" s="241">
        <v>0</v>
      </c>
      <c r="K116" s="241">
        <v>0.14411290000000002</v>
      </c>
      <c r="L116" s="241">
        <v>0.0024153</v>
      </c>
      <c r="M116" s="241">
        <v>0</v>
      </c>
      <c r="N116" s="241">
        <v>0.008856100000000002</v>
      </c>
      <c r="O116" s="241">
        <v>0</v>
      </c>
      <c r="P116" s="241">
        <v>0.17712200000000003</v>
      </c>
      <c r="Q116" s="241">
        <v>0.28339520000000007</v>
      </c>
      <c r="R116" s="241">
        <v>0.008051</v>
      </c>
      <c r="S116" s="241">
        <v>0.008051</v>
      </c>
      <c r="T116" s="241">
        <v>0</v>
      </c>
      <c r="U116" s="241">
        <v>0</v>
      </c>
      <c r="V116" s="241">
        <v>0.11995990000000002</v>
      </c>
      <c r="W116" s="241">
        <v>0.0233479</v>
      </c>
      <c r="X116" s="241">
        <v>0</v>
      </c>
      <c r="Y116" s="241">
        <v>0.0024153</v>
      </c>
      <c r="Z116" s="241">
        <v>0.0056357</v>
      </c>
      <c r="AA116" s="241">
        <v>0.19724950000000002</v>
      </c>
      <c r="AB116" s="241">
        <v>0.45971210000000007</v>
      </c>
      <c r="AC116" s="241">
        <v>0.30352270000000003</v>
      </c>
      <c r="AD116" s="241">
        <v>0.4806447000000001</v>
      </c>
      <c r="AE116" s="241">
        <v>0.15538430000000003</v>
      </c>
      <c r="AF116" s="241">
        <v>0.1763169</v>
      </c>
      <c r="AI116" s="240">
        <v>11009</v>
      </c>
      <c r="AJ116" s="240">
        <v>9</v>
      </c>
      <c r="AK116" s="240">
        <v>0</v>
      </c>
      <c r="AL116" s="240" t="s">
        <v>695</v>
      </c>
      <c r="AM116" s="240">
        <v>83</v>
      </c>
      <c r="AN116" s="164">
        <v>0.0029222695014814435</v>
      </c>
      <c r="AO116" s="86">
        <f t="shared" si="114"/>
        <v>0.007597900703851753</v>
      </c>
      <c r="AP116" s="86">
        <f t="shared" si="115"/>
        <v>0</v>
      </c>
      <c r="AQ116" s="86">
        <f t="shared" si="116"/>
        <v>0.05230862407651784</v>
      </c>
      <c r="AR116" s="86">
        <f t="shared" si="117"/>
        <v>0.000876680850444433</v>
      </c>
      <c r="AS116" s="86">
        <f t="shared" si="118"/>
        <v>0</v>
      </c>
      <c r="AT116" s="86">
        <f t="shared" si="119"/>
        <v>0.003214496451629588</v>
      </c>
      <c r="AU116" s="86">
        <f t="shared" si="120"/>
        <v>0</v>
      </c>
      <c r="AV116" s="86">
        <f t="shared" si="121"/>
        <v>0.06428992903259176</v>
      </c>
      <c r="AW116" s="86">
        <f t="shared" si="122"/>
        <v>0.10286388645214682</v>
      </c>
      <c r="AX116" s="86">
        <f t="shared" si="123"/>
        <v>0</v>
      </c>
      <c r="AY116" s="86">
        <f t="shared" si="124"/>
        <v>0</v>
      </c>
      <c r="AZ116" s="86">
        <f t="shared" si="125"/>
        <v>0.04354181557207351</v>
      </c>
      <c r="BA116" s="86">
        <f t="shared" si="126"/>
        <v>0.008474581554296187</v>
      </c>
      <c r="BB116" s="86">
        <f t="shared" si="127"/>
        <v>0</v>
      </c>
      <c r="BC116" s="86">
        <f t="shared" si="128"/>
        <v>0.000876680850444433</v>
      </c>
      <c r="BD116" s="86">
        <f t="shared" si="129"/>
        <v>0.0020455886510370104</v>
      </c>
      <c r="BE116" s="86">
        <f t="shared" si="130"/>
        <v>0.07159560278629537</v>
      </c>
      <c r="BF116" s="86">
        <f t="shared" si="131"/>
        <v>0.16686158853459043</v>
      </c>
      <c r="BG116" s="86">
        <f t="shared" si="132"/>
        <v>0.11016956020585042</v>
      </c>
      <c r="BH116" s="86">
        <f t="shared" si="133"/>
        <v>0.1744594892384422</v>
      </c>
      <c r="BI116" s="86">
        <f t="shared" si="134"/>
        <v>0.056399801378591866</v>
      </c>
      <c r="BJ116" s="86">
        <f t="shared" si="135"/>
        <v>0.0639977020824436</v>
      </c>
      <c r="BL116" s="86">
        <f t="shared" si="136"/>
        <v>0.0003327880508287068</v>
      </c>
      <c r="BM116" s="86">
        <f t="shared" si="137"/>
        <v>0</v>
      </c>
      <c r="BN116" s="86">
        <f t="shared" si="138"/>
        <v>0.0022911177345514813</v>
      </c>
      <c r="BO116" s="86">
        <f t="shared" si="139"/>
        <v>3.8398621249466164E-05</v>
      </c>
      <c r="BP116" s="86">
        <f t="shared" si="140"/>
        <v>0</v>
      </c>
      <c r="BQ116" s="86">
        <f t="shared" si="141"/>
        <v>0.00450543822660403</v>
      </c>
      <c r="BR116" s="86">
        <f t="shared" si="142"/>
        <v>0.0019071315220568197</v>
      </c>
      <c r="BS116" s="86">
        <f t="shared" si="143"/>
        <v>0</v>
      </c>
      <c r="BT116" s="86">
        <f t="shared" si="144"/>
        <v>3.8398621249466164E-05</v>
      </c>
      <c r="BU116" s="268">
        <f t="shared" si="145"/>
        <v>0.00911327277653997</v>
      </c>
      <c r="BW116" s="86">
        <f t="shared" si="90"/>
        <v>0.0003327880508287068</v>
      </c>
      <c r="BX116" s="86">
        <f t="shared" si="91"/>
        <v>0</v>
      </c>
      <c r="BY116" s="86">
        <f t="shared" si="92"/>
        <v>0.006109647292137283</v>
      </c>
      <c r="BZ116" s="86">
        <f t="shared" si="93"/>
        <v>3.8398621249466164E-05</v>
      </c>
      <c r="CA116" s="86">
        <f t="shared" si="94"/>
        <v>0</v>
      </c>
      <c r="CB116" s="86">
        <f t="shared" si="95"/>
        <v>0.00450543822660403</v>
      </c>
      <c r="CC116" s="86">
        <f t="shared" si="96"/>
        <v>0.005085684058818188</v>
      </c>
      <c r="CD116" s="86">
        <f t="shared" si="97"/>
        <v>0</v>
      </c>
      <c r="CE116" s="86">
        <f t="shared" si="98"/>
        <v>3.8398621249466164E-05</v>
      </c>
      <c r="CF116" s="86">
        <f t="shared" si="146"/>
        <v>0.016110354870887144</v>
      </c>
      <c r="CH116" s="264">
        <f t="shared" si="147"/>
        <v>0.08042377895027081</v>
      </c>
      <c r="CI116" s="264">
        <f t="shared" si="148"/>
        <v>0.00911327277653997</v>
      </c>
      <c r="CJ116" s="264">
        <f t="shared" si="149"/>
        <v>0.016110354870887144</v>
      </c>
      <c r="CK116" s="293">
        <f t="shared" si="150"/>
        <v>0.07152997562673892</v>
      </c>
    </row>
    <row r="117" spans="1:89" ht="15">
      <c r="A117" s="240">
        <v>11010</v>
      </c>
      <c r="B117" s="261">
        <v>9</v>
      </c>
      <c r="C117" s="240">
        <v>0</v>
      </c>
      <c r="D117" s="240" t="s">
        <v>695</v>
      </c>
      <c r="E117" s="240">
        <v>83</v>
      </c>
      <c r="F117" s="240">
        <v>0.012983</v>
      </c>
      <c r="G117" s="255">
        <v>0.004712436335577391</v>
      </c>
      <c r="H117" s="241">
        <v>1.9422567999999998</v>
      </c>
      <c r="I117" s="241">
        <v>0</v>
      </c>
      <c r="J117" s="241">
        <v>0</v>
      </c>
      <c r="K117" s="241">
        <v>0.6777126</v>
      </c>
      <c r="L117" s="241">
        <v>0</v>
      </c>
      <c r="M117" s="241">
        <v>0</v>
      </c>
      <c r="N117" s="241">
        <v>0.1103555</v>
      </c>
      <c r="O117" s="241">
        <v>0.0064915</v>
      </c>
      <c r="P117" s="241">
        <v>0.07010820000000001</v>
      </c>
      <c r="Q117" s="241">
        <v>3.2158890999999996</v>
      </c>
      <c r="R117" s="241">
        <v>0.012983</v>
      </c>
      <c r="S117" s="241">
        <v>0.012983</v>
      </c>
      <c r="T117" s="241">
        <v>0.090881</v>
      </c>
      <c r="U117" s="241">
        <v>0</v>
      </c>
      <c r="V117" s="241">
        <v>0.5076353</v>
      </c>
      <c r="W117" s="241">
        <v>0.1700773</v>
      </c>
      <c r="X117" s="241">
        <v>0</v>
      </c>
      <c r="Y117" s="241">
        <v>0</v>
      </c>
      <c r="Z117" s="241">
        <v>0.062318399999999996</v>
      </c>
      <c r="AA117" s="241">
        <v>3.0600931</v>
      </c>
      <c r="AB117" s="241">
        <v>4.3337254000000005</v>
      </c>
      <c r="AC117" s="241">
        <v>6.205874</v>
      </c>
      <c r="AD117" s="241">
        <v>6.2759822</v>
      </c>
      <c r="AE117" s="241">
        <v>0.7945596</v>
      </c>
      <c r="AF117" s="241">
        <v>1.1178363</v>
      </c>
      <c r="AI117" s="240">
        <v>11010</v>
      </c>
      <c r="AJ117" s="240">
        <v>9</v>
      </c>
      <c r="AK117" s="240">
        <v>0</v>
      </c>
      <c r="AL117" s="240" t="s">
        <v>695</v>
      </c>
      <c r="AM117" s="240">
        <v>83</v>
      </c>
      <c r="AN117" s="164">
        <v>0.004712436335577391</v>
      </c>
      <c r="AO117" s="86">
        <f t="shared" si="114"/>
        <v>0.7049804758023777</v>
      </c>
      <c r="AP117" s="86">
        <f t="shared" si="115"/>
        <v>0</v>
      </c>
      <c r="AQ117" s="86">
        <f t="shared" si="116"/>
        <v>0.24598917671713982</v>
      </c>
      <c r="AR117" s="86">
        <f t="shared" si="117"/>
        <v>0</v>
      </c>
      <c r="AS117" s="86">
        <f t="shared" si="118"/>
        <v>0</v>
      </c>
      <c r="AT117" s="86">
        <f t="shared" si="119"/>
        <v>0.04005570885240782</v>
      </c>
      <c r="AU117" s="86">
        <f t="shared" si="120"/>
        <v>0.0023562181677886955</v>
      </c>
      <c r="AV117" s="86">
        <f t="shared" si="121"/>
        <v>0.025447156212117912</v>
      </c>
      <c r="AW117" s="86">
        <f t="shared" si="122"/>
        <v>1.1672704803225196</v>
      </c>
      <c r="AX117" s="86">
        <f t="shared" si="123"/>
        <v>0.03298705434904174</v>
      </c>
      <c r="AY117" s="86">
        <f t="shared" si="124"/>
        <v>0</v>
      </c>
      <c r="AZ117" s="86">
        <f t="shared" si="125"/>
        <v>0.18425626072107598</v>
      </c>
      <c r="BA117" s="86">
        <f t="shared" si="126"/>
        <v>0.061732915996063814</v>
      </c>
      <c r="BB117" s="86">
        <f t="shared" si="127"/>
        <v>0</v>
      </c>
      <c r="BC117" s="86">
        <f t="shared" si="128"/>
        <v>0</v>
      </c>
      <c r="BD117" s="86">
        <f t="shared" si="129"/>
        <v>0.022619694410771475</v>
      </c>
      <c r="BE117" s="86">
        <f t="shared" si="130"/>
        <v>1.1107212442955912</v>
      </c>
      <c r="BF117" s="86">
        <f t="shared" si="131"/>
        <v>1.5730112488157333</v>
      </c>
      <c r="BG117" s="86">
        <f t="shared" si="132"/>
        <v>2.252544568405993</v>
      </c>
      <c r="BH117" s="86">
        <f t="shared" si="133"/>
        <v>2.277991724618111</v>
      </c>
      <c r="BI117" s="86">
        <f t="shared" si="134"/>
        <v>0.28840110373733635</v>
      </c>
      <c r="BJ117" s="86">
        <f t="shared" si="135"/>
        <v>0.4057407684932134</v>
      </c>
      <c r="BL117" s="86">
        <f t="shared" si="136"/>
        <v>0.03087814484014414</v>
      </c>
      <c r="BM117" s="86">
        <f t="shared" si="137"/>
        <v>0</v>
      </c>
      <c r="BN117" s="86">
        <f t="shared" si="138"/>
        <v>0.010774325940210725</v>
      </c>
      <c r="BO117" s="86">
        <f t="shared" si="139"/>
        <v>0</v>
      </c>
      <c r="BP117" s="86">
        <f t="shared" si="140"/>
        <v>0</v>
      </c>
      <c r="BQ117" s="86">
        <f t="shared" si="141"/>
        <v>0.051126447038126355</v>
      </c>
      <c r="BR117" s="86">
        <f t="shared" si="142"/>
        <v>0.008070424219583127</v>
      </c>
      <c r="BS117" s="86">
        <f t="shared" si="143"/>
        <v>0</v>
      </c>
      <c r="BT117" s="86">
        <f t="shared" si="144"/>
        <v>0</v>
      </c>
      <c r="BU117" s="268">
        <f t="shared" si="145"/>
        <v>0.10084934203806434</v>
      </c>
      <c r="BW117" s="86">
        <f t="shared" si="90"/>
        <v>0.03087814484014414</v>
      </c>
      <c r="BX117" s="86">
        <f t="shared" si="91"/>
        <v>0</v>
      </c>
      <c r="BY117" s="86">
        <f t="shared" si="92"/>
        <v>0.02873153584056193</v>
      </c>
      <c r="BZ117" s="86">
        <f t="shared" si="93"/>
        <v>0</v>
      </c>
      <c r="CA117" s="86">
        <f t="shared" si="94"/>
        <v>0</v>
      </c>
      <c r="CB117" s="86">
        <f t="shared" si="95"/>
        <v>0.051126447038126355</v>
      </c>
      <c r="CC117" s="86">
        <f t="shared" si="96"/>
        <v>0.021521131252221683</v>
      </c>
      <c r="CD117" s="86">
        <f t="shared" si="97"/>
        <v>0</v>
      </c>
      <c r="CE117" s="86">
        <f t="shared" si="98"/>
        <v>0</v>
      </c>
      <c r="CF117" s="86">
        <f t="shared" si="146"/>
        <v>0.13225725897105411</v>
      </c>
      <c r="CH117" s="264">
        <f t="shared" si="147"/>
        <v>1.6443575349363748</v>
      </c>
      <c r="CI117" s="264">
        <f t="shared" si="148"/>
        <v>0.10084934203806434</v>
      </c>
      <c r="CJ117" s="264">
        <f t="shared" si="149"/>
        <v>0.13225725897105411</v>
      </c>
      <c r="CK117" s="293">
        <f t="shared" si="150"/>
        <v>0.5872222298314803</v>
      </c>
    </row>
    <row r="118" spans="1:89" ht="15">
      <c r="A118" s="240">
        <v>11011</v>
      </c>
      <c r="B118" s="261">
        <v>9</v>
      </c>
      <c r="C118" s="240">
        <v>0</v>
      </c>
      <c r="D118" s="240" t="s">
        <v>695</v>
      </c>
      <c r="E118" s="240">
        <v>83</v>
      </c>
      <c r="F118" s="240">
        <v>0.008051</v>
      </c>
      <c r="G118" s="255">
        <v>0.0029222695014814435</v>
      </c>
      <c r="H118" s="241">
        <v>0.15538430000000003</v>
      </c>
      <c r="I118" s="241">
        <v>0</v>
      </c>
      <c r="J118" s="241">
        <v>0</v>
      </c>
      <c r="K118" s="241">
        <v>0.3405573</v>
      </c>
      <c r="L118" s="241">
        <v>0.14974860000000004</v>
      </c>
      <c r="M118" s="241">
        <v>0</v>
      </c>
      <c r="N118" s="241">
        <v>0.0305938</v>
      </c>
      <c r="O118" s="241">
        <v>0</v>
      </c>
      <c r="P118" s="241">
        <v>0.0853406</v>
      </c>
      <c r="Q118" s="241">
        <v>2.9128518000000003</v>
      </c>
      <c r="R118" s="241">
        <v>0.008051</v>
      </c>
      <c r="S118" s="241">
        <v>0.008051</v>
      </c>
      <c r="T118" s="241">
        <v>0.05152640000000001</v>
      </c>
      <c r="U118" s="241">
        <v>0</v>
      </c>
      <c r="V118" s="241">
        <v>0.20449540000000002</v>
      </c>
      <c r="W118" s="241">
        <v>0.13364660000000003</v>
      </c>
      <c r="X118" s="241">
        <v>0</v>
      </c>
      <c r="Y118" s="241">
        <v>0.14974860000000004</v>
      </c>
      <c r="Z118" s="241">
        <v>0</v>
      </c>
      <c r="AA118" s="241">
        <v>0.7189543</v>
      </c>
      <c r="AB118" s="241">
        <v>3.4772269000000002</v>
      </c>
      <c r="AC118" s="241">
        <v>3.5464655000000005</v>
      </c>
      <c r="AD118" s="241">
        <v>3.6326112000000004</v>
      </c>
      <c r="AE118" s="241">
        <v>0.5208997000000001</v>
      </c>
      <c r="AF118" s="241">
        <v>0.56357</v>
      </c>
      <c r="AI118" s="240">
        <v>11011</v>
      </c>
      <c r="AJ118" s="240">
        <v>9</v>
      </c>
      <c r="AK118" s="240">
        <v>0</v>
      </c>
      <c r="AL118" s="240" t="s">
        <v>695</v>
      </c>
      <c r="AM118" s="240">
        <v>83</v>
      </c>
      <c r="AN118" s="164">
        <v>0.0029222695014814435</v>
      </c>
      <c r="AO118" s="86">
        <f t="shared" si="114"/>
        <v>0.056399801378591866</v>
      </c>
      <c r="AP118" s="86">
        <f t="shared" si="115"/>
        <v>0</v>
      </c>
      <c r="AQ118" s="86">
        <f t="shared" si="116"/>
        <v>0.12361199991266505</v>
      </c>
      <c r="AR118" s="86">
        <f t="shared" si="117"/>
        <v>0.054354212727554856</v>
      </c>
      <c r="AS118" s="86">
        <f t="shared" si="118"/>
        <v>0</v>
      </c>
      <c r="AT118" s="86">
        <f t="shared" si="119"/>
        <v>0.011104624105629485</v>
      </c>
      <c r="AU118" s="86">
        <f t="shared" si="120"/>
        <v>0</v>
      </c>
      <c r="AV118" s="86">
        <f t="shared" si="121"/>
        <v>0.0309760567157033</v>
      </c>
      <c r="AW118" s="86">
        <f t="shared" si="122"/>
        <v>1.0572771056359862</v>
      </c>
      <c r="AX118" s="86">
        <f t="shared" si="123"/>
        <v>0.01870252480948124</v>
      </c>
      <c r="AY118" s="86">
        <f t="shared" si="124"/>
        <v>0</v>
      </c>
      <c r="AZ118" s="86">
        <f t="shared" si="125"/>
        <v>0.07422564533762867</v>
      </c>
      <c r="BA118" s="86">
        <f t="shared" si="126"/>
        <v>0.048509673724591966</v>
      </c>
      <c r="BB118" s="86">
        <f t="shared" si="127"/>
        <v>0</v>
      </c>
      <c r="BC118" s="86">
        <f t="shared" si="128"/>
        <v>0.054354212727554856</v>
      </c>
      <c r="BD118" s="86">
        <f t="shared" si="129"/>
        <v>0</v>
      </c>
      <c r="BE118" s="86">
        <f t="shared" si="130"/>
        <v>0.2609586664822929</v>
      </c>
      <c r="BF118" s="86">
        <f t="shared" si="131"/>
        <v>1.2621281976898355</v>
      </c>
      <c r="BG118" s="86">
        <f t="shared" si="132"/>
        <v>1.2872597154025758</v>
      </c>
      <c r="BH118" s="86">
        <f t="shared" si="133"/>
        <v>1.3185279990684273</v>
      </c>
      <c r="BI118" s="86">
        <f t="shared" si="134"/>
        <v>0.1890708367458494</v>
      </c>
      <c r="BJ118" s="86">
        <f t="shared" si="135"/>
        <v>0.20455886510370103</v>
      </c>
      <c r="BL118" s="86">
        <f t="shared" si="136"/>
        <v>0.002470311300382324</v>
      </c>
      <c r="BM118" s="86">
        <f t="shared" si="137"/>
        <v>0</v>
      </c>
      <c r="BN118" s="86">
        <f t="shared" si="138"/>
        <v>0.0054142055961747294</v>
      </c>
      <c r="BO118" s="86">
        <f t="shared" si="139"/>
        <v>0.0023807145174669026</v>
      </c>
      <c r="BP118" s="86">
        <f t="shared" si="140"/>
        <v>0</v>
      </c>
      <c r="BQ118" s="86">
        <f t="shared" si="141"/>
        <v>0.046308737226856196</v>
      </c>
      <c r="BR118" s="86">
        <f t="shared" si="142"/>
        <v>0.0032510832657881355</v>
      </c>
      <c r="BS118" s="86">
        <f t="shared" si="143"/>
        <v>0</v>
      </c>
      <c r="BT118" s="86">
        <f t="shared" si="144"/>
        <v>0.0023807145174669026</v>
      </c>
      <c r="BU118" s="268">
        <f t="shared" si="145"/>
        <v>0.062205766424135195</v>
      </c>
      <c r="BW118" s="86">
        <f t="shared" si="90"/>
        <v>0.002470311300382324</v>
      </c>
      <c r="BX118" s="86">
        <f t="shared" si="91"/>
        <v>0</v>
      </c>
      <c r="BY118" s="86">
        <f t="shared" si="92"/>
        <v>0.014437881589799278</v>
      </c>
      <c r="BZ118" s="86">
        <f t="shared" si="93"/>
        <v>0.0023807145174669026</v>
      </c>
      <c r="CA118" s="86">
        <f t="shared" si="94"/>
        <v>0</v>
      </c>
      <c r="CB118" s="86">
        <f t="shared" si="95"/>
        <v>0.046308737226856196</v>
      </c>
      <c r="CC118" s="86">
        <f t="shared" si="96"/>
        <v>0.008669555375435031</v>
      </c>
      <c r="CD118" s="86">
        <f t="shared" si="97"/>
        <v>0</v>
      </c>
      <c r="CE118" s="86">
        <f t="shared" si="98"/>
        <v>0.0023807145174669026</v>
      </c>
      <c r="CF118" s="86">
        <f t="shared" si="146"/>
        <v>0.07664791452740663</v>
      </c>
      <c r="CH118" s="264">
        <f t="shared" si="147"/>
        <v>0.9396995922438803</v>
      </c>
      <c r="CI118" s="264">
        <f t="shared" si="148"/>
        <v>0.062205766424135195</v>
      </c>
      <c r="CJ118" s="264">
        <f t="shared" si="149"/>
        <v>0.07664791452740663</v>
      </c>
      <c r="CK118" s="293">
        <f t="shared" si="150"/>
        <v>0.3403167405016855</v>
      </c>
    </row>
    <row r="119" spans="1:89" ht="15">
      <c r="A119" s="240">
        <v>11012</v>
      </c>
      <c r="B119" s="261">
        <v>9</v>
      </c>
      <c r="C119" s="240">
        <v>0</v>
      </c>
      <c r="D119" s="240" t="s">
        <v>695</v>
      </c>
      <c r="E119" s="240">
        <v>83</v>
      </c>
      <c r="F119" s="240">
        <v>0.012983</v>
      </c>
      <c r="G119" s="255">
        <v>0.004712436335577391</v>
      </c>
      <c r="H119" s="241">
        <v>0.3141886</v>
      </c>
      <c r="I119" s="241">
        <v>0</v>
      </c>
      <c r="J119" s="241">
        <v>0</v>
      </c>
      <c r="K119" s="241">
        <v>0.5219166000000001</v>
      </c>
      <c r="L119" s="241">
        <v>0</v>
      </c>
      <c r="M119" s="241">
        <v>0</v>
      </c>
      <c r="N119" s="241">
        <v>0.34924269999999996</v>
      </c>
      <c r="O119" s="241">
        <v>0.0012983</v>
      </c>
      <c r="P119" s="241">
        <v>0.36612059999999996</v>
      </c>
      <c r="Q119" s="241">
        <v>2.3564145</v>
      </c>
      <c r="R119" s="241">
        <v>0.012983</v>
      </c>
      <c r="S119" s="241">
        <v>0.012983</v>
      </c>
      <c r="T119" s="241">
        <v>0</v>
      </c>
      <c r="U119" s="241">
        <v>0</v>
      </c>
      <c r="V119" s="241">
        <v>0.3700155</v>
      </c>
      <c r="W119" s="241">
        <v>0.1441113</v>
      </c>
      <c r="X119" s="241">
        <v>0</v>
      </c>
      <c r="Y119" s="241">
        <v>0</v>
      </c>
      <c r="Z119" s="241">
        <v>0.0714065</v>
      </c>
      <c r="AA119" s="241">
        <v>1.6267699</v>
      </c>
      <c r="AB119" s="241">
        <v>3.6689958000000003</v>
      </c>
      <c r="AC119" s="241">
        <v>3.6170638000000004</v>
      </c>
      <c r="AD119" s="241">
        <v>3.9831844000000003</v>
      </c>
      <c r="AE119" s="241">
        <v>0.8724576</v>
      </c>
      <c r="AF119" s="241">
        <v>1.3125813</v>
      </c>
      <c r="AI119" s="240">
        <v>11012</v>
      </c>
      <c r="AJ119" s="240">
        <v>9</v>
      </c>
      <c r="AK119" s="240">
        <v>0</v>
      </c>
      <c r="AL119" s="240" t="s">
        <v>695</v>
      </c>
      <c r="AM119" s="240">
        <v>83</v>
      </c>
      <c r="AN119" s="164">
        <v>0.004712436335577391</v>
      </c>
      <c r="AO119" s="86">
        <f t="shared" si="114"/>
        <v>0.11404095932097286</v>
      </c>
      <c r="AP119" s="86">
        <f t="shared" si="115"/>
        <v>0</v>
      </c>
      <c r="AQ119" s="86">
        <f t="shared" si="116"/>
        <v>0.18943994069021117</v>
      </c>
      <c r="AR119" s="86">
        <f t="shared" si="117"/>
        <v>0</v>
      </c>
      <c r="AS119" s="86">
        <f t="shared" si="118"/>
        <v>0</v>
      </c>
      <c r="AT119" s="86">
        <f t="shared" si="119"/>
        <v>0.1267645374270318</v>
      </c>
      <c r="AU119" s="86">
        <f t="shared" si="120"/>
        <v>0.0004712436335577391</v>
      </c>
      <c r="AV119" s="86">
        <f t="shared" si="121"/>
        <v>0.1328907046632824</v>
      </c>
      <c r="AW119" s="86">
        <f t="shared" si="122"/>
        <v>0.8553071949072965</v>
      </c>
      <c r="AX119" s="86">
        <f t="shared" si="123"/>
        <v>0</v>
      </c>
      <c r="AY119" s="86">
        <f t="shared" si="124"/>
        <v>0</v>
      </c>
      <c r="AZ119" s="86">
        <f t="shared" si="125"/>
        <v>0.13430443556395563</v>
      </c>
      <c r="BA119" s="86">
        <f t="shared" si="126"/>
        <v>0.052308043324909036</v>
      </c>
      <c r="BB119" s="86">
        <f t="shared" si="127"/>
        <v>0</v>
      </c>
      <c r="BC119" s="86">
        <f t="shared" si="128"/>
        <v>0</v>
      </c>
      <c r="BD119" s="86">
        <f t="shared" si="129"/>
        <v>0.025918399845675653</v>
      </c>
      <c r="BE119" s="86">
        <f t="shared" si="130"/>
        <v>0.5904682728478471</v>
      </c>
      <c r="BF119" s="86">
        <f t="shared" si="131"/>
        <v>1.3317345084341707</v>
      </c>
      <c r="BG119" s="86">
        <f t="shared" si="132"/>
        <v>1.3128847630918614</v>
      </c>
      <c r="BH119" s="86">
        <f t="shared" si="133"/>
        <v>1.4457754677551438</v>
      </c>
      <c r="BI119" s="86">
        <f t="shared" si="134"/>
        <v>0.3166757217508007</v>
      </c>
      <c r="BJ119" s="86">
        <f t="shared" si="135"/>
        <v>0.4764273135268742</v>
      </c>
      <c r="BL119" s="86">
        <f t="shared" si="136"/>
        <v>0.004994994018258611</v>
      </c>
      <c r="BM119" s="86">
        <f t="shared" si="137"/>
        <v>0</v>
      </c>
      <c r="BN119" s="86">
        <f t="shared" si="138"/>
        <v>0.008297469402231248</v>
      </c>
      <c r="BO119" s="86">
        <f t="shared" si="139"/>
        <v>0</v>
      </c>
      <c r="BP119" s="86">
        <f t="shared" si="140"/>
        <v>0</v>
      </c>
      <c r="BQ119" s="86">
        <f t="shared" si="141"/>
        <v>0.03746245513693958</v>
      </c>
      <c r="BR119" s="86">
        <f t="shared" si="142"/>
        <v>0.005882534277701256</v>
      </c>
      <c r="BS119" s="86">
        <f t="shared" si="143"/>
        <v>0</v>
      </c>
      <c r="BT119" s="86">
        <f t="shared" si="144"/>
        <v>0</v>
      </c>
      <c r="BU119" s="268">
        <f t="shared" si="145"/>
        <v>0.056637452835130705</v>
      </c>
      <c r="BW119" s="86">
        <f t="shared" si="90"/>
        <v>0.004994994018258611</v>
      </c>
      <c r="BX119" s="86">
        <f t="shared" si="91"/>
        <v>0</v>
      </c>
      <c r="BY119" s="86">
        <f t="shared" si="92"/>
        <v>0.022126585072616663</v>
      </c>
      <c r="BZ119" s="86">
        <f t="shared" si="93"/>
        <v>0</v>
      </c>
      <c r="CA119" s="86">
        <f t="shared" si="94"/>
        <v>0</v>
      </c>
      <c r="CB119" s="86">
        <f t="shared" si="95"/>
        <v>0.03746245513693958</v>
      </c>
      <c r="CC119" s="86">
        <f t="shared" si="96"/>
        <v>0.015686758073870023</v>
      </c>
      <c r="CD119" s="86">
        <f t="shared" si="97"/>
        <v>0</v>
      </c>
      <c r="CE119" s="86">
        <f t="shared" si="98"/>
        <v>0</v>
      </c>
      <c r="CF119" s="86">
        <f t="shared" si="146"/>
        <v>0.08027079230168488</v>
      </c>
      <c r="CH119" s="264">
        <f t="shared" si="147"/>
        <v>0.9584058770570588</v>
      </c>
      <c r="CI119" s="264">
        <f t="shared" si="148"/>
        <v>0.056637452835130705</v>
      </c>
      <c r="CJ119" s="264">
        <f t="shared" si="149"/>
        <v>0.08027079230168488</v>
      </c>
      <c r="CK119" s="293">
        <f t="shared" si="150"/>
        <v>0.3564023178194809</v>
      </c>
    </row>
    <row r="120" spans="1:89" ht="15">
      <c r="A120" s="240">
        <v>11014</v>
      </c>
      <c r="B120" s="261">
        <v>6</v>
      </c>
      <c r="C120" s="240">
        <v>0</v>
      </c>
      <c r="D120" s="240" t="s">
        <v>695</v>
      </c>
      <c r="E120" s="240">
        <v>83</v>
      </c>
      <c r="F120" s="240">
        <v>0.012983</v>
      </c>
      <c r="G120" s="255">
        <v>0.004712436335577391</v>
      </c>
      <c r="H120" s="241">
        <v>0.428439</v>
      </c>
      <c r="I120" s="241">
        <v>0</v>
      </c>
      <c r="J120" s="241">
        <v>0</v>
      </c>
      <c r="K120" s="241">
        <v>0.06621329999999999</v>
      </c>
      <c r="L120" s="241">
        <v>0.0441422</v>
      </c>
      <c r="M120" s="241">
        <v>0</v>
      </c>
      <c r="N120" s="241">
        <v>0.22590419999999997</v>
      </c>
      <c r="O120" s="241">
        <v>0</v>
      </c>
      <c r="P120" s="241">
        <v>1.7851625</v>
      </c>
      <c r="Q120" s="241">
        <v>2.2707267</v>
      </c>
      <c r="R120" s="241">
        <v>0.012983</v>
      </c>
      <c r="S120" s="241">
        <v>0</v>
      </c>
      <c r="T120" s="241">
        <v>0</v>
      </c>
      <c r="U120" s="241">
        <v>0</v>
      </c>
      <c r="V120" s="241">
        <v>0</v>
      </c>
      <c r="W120" s="241">
        <v>0.06621329999999999</v>
      </c>
      <c r="X120" s="241">
        <v>0</v>
      </c>
      <c r="Y120" s="241">
        <v>0.0441422</v>
      </c>
      <c r="Z120" s="241">
        <v>0.0480371</v>
      </c>
      <c r="AA120" s="241">
        <v>0.765997</v>
      </c>
      <c r="AB120" s="241">
        <v>2.6069864000000003</v>
      </c>
      <c r="AC120" s="241">
        <v>1.2502628999999998</v>
      </c>
      <c r="AD120" s="241">
        <v>3.0354254000000003</v>
      </c>
      <c r="AE120" s="241">
        <v>0.3362597</v>
      </c>
      <c r="AF120" s="241">
        <v>0.33755799999999997</v>
      </c>
      <c r="AI120" s="240">
        <v>11014</v>
      </c>
      <c r="AJ120" s="240">
        <v>6</v>
      </c>
      <c r="AK120" s="240">
        <v>0</v>
      </c>
      <c r="AL120" s="240" t="s">
        <v>695</v>
      </c>
      <c r="AM120" s="240">
        <v>83</v>
      </c>
      <c r="AN120" s="164">
        <v>0.004712436335577391</v>
      </c>
      <c r="AO120" s="86">
        <f t="shared" si="114"/>
        <v>0.15551039907405392</v>
      </c>
      <c r="AP120" s="86">
        <f t="shared" si="115"/>
        <v>0</v>
      </c>
      <c r="AQ120" s="86">
        <f t="shared" si="116"/>
        <v>0.02403342531144469</v>
      </c>
      <c r="AR120" s="86">
        <f t="shared" si="117"/>
        <v>0.01602228354096313</v>
      </c>
      <c r="AS120" s="86">
        <f t="shared" si="118"/>
        <v>0</v>
      </c>
      <c r="AT120" s="86">
        <f t="shared" si="119"/>
        <v>0.08199639223904659</v>
      </c>
      <c r="AU120" s="86">
        <f t="shared" si="120"/>
        <v>0</v>
      </c>
      <c r="AV120" s="86">
        <f t="shared" si="121"/>
        <v>0.6479599961418913</v>
      </c>
      <c r="AW120" s="86">
        <f t="shared" si="122"/>
        <v>0.8242051150924856</v>
      </c>
      <c r="AX120" s="86">
        <f t="shared" si="123"/>
        <v>0</v>
      </c>
      <c r="AY120" s="86">
        <f t="shared" si="124"/>
        <v>0</v>
      </c>
      <c r="AZ120" s="86">
        <f t="shared" si="125"/>
        <v>0</v>
      </c>
      <c r="BA120" s="86">
        <f t="shared" si="126"/>
        <v>0.02403342531144469</v>
      </c>
      <c r="BB120" s="86">
        <f t="shared" si="127"/>
        <v>0</v>
      </c>
      <c r="BC120" s="86">
        <f t="shared" si="128"/>
        <v>0.01602228354096313</v>
      </c>
      <c r="BD120" s="86">
        <f t="shared" si="129"/>
        <v>0.017436014441636345</v>
      </c>
      <c r="BE120" s="86">
        <f t="shared" si="130"/>
        <v>0.2780337437990661</v>
      </c>
      <c r="BF120" s="86">
        <f t="shared" si="131"/>
        <v>0.9462572161839402</v>
      </c>
      <c r="BG120" s="86">
        <f t="shared" si="132"/>
        <v>0.4538076191161027</v>
      </c>
      <c r="BH120" s="86">
        <f t="shared" si="133"/>
        <v>1.1017676152579943</v>
      </c>
      <c r="BI120" s="86">
        <f t="shared" si="134"/>
        <v>0.12205210109145442</v>
      </c>
      <c r="BJ120" s="86">
        <f t="shared" si="135"/>
        <v>0.12252334472501215</v>
      </c>
      <c r="BL120" s="86">
        <f t="shared" si="136"/>
        <v>0.006811355479443562</v>
      </c>
      <c r="BM120" s="86">
        <f t="shared" si="137"/>
        <v>0</v>
      </c>
      <c r="BN120" s="86">
        <f t="shared" si="138"/>
        <v>0.0010526640286412773</v>
      </c>
      <c r="BO120" s="86">
        <f t="shared" si="139"/>
        <v>0.0007017760190941851</v>
      </c>
      <c r="BP120" s="86">
        <f t="shared" si="140"/>
        <v>0</v>
      </c>
      <c r="BQ120" s="86">
        <f t="shared" si="141"/>
        <v>0.03610018404105087</v>
      </c>
      <c r="BR120" s="86">
        <f t="shared" si="142"/>
        <v>0</v>
      </c>
      <c r="BS120" s="86">
        <f t="shared" si="143"/>
        <v>0</v>
      </c>
      <c r="BT120" s="86">
        <f t="shared" si="144"/>
        <v>0.0007017760190941851</v>
      </c>
      <c r="BU120" s="268">
        <f t="shared" si="145"/>
        <v>0.04536775558732408</v>
      </c>
      <c r="BW120" s="86">
        <f t="shared" si="90"/>
        <v>0.006811355479443562</v>
      </c>
      <c r="BX120" s="86">
        <f t="shared" si="91"/>
        <v>0</v>
      </c>
      <c r="BY120" s="86">
        <f t="shared" si="92"/>
        <v>0.00280710407637674</v>
      </c>
      <c r="BZ120" s="86">
        <f t="shared" si="93"/>
        <v>0.0007017760190941851</v>
      </c>
      <c r="CA120" s="86">
        <f t="shared" si="94"/>
        <v>0</v>
      </c>
      <c r="CB120" s="86">
        <f t="shared" si="95"/>
        <v>0.03610018404105087</v>
      </c>
      <c r="CC120" s="86">
        <f t="shared" si="96"/>
        <v>0</v>
      </c>
      <c r="CD120" s="86">
        <f t="shared" si="97"/>
        <v>0</v>
      </c>
      <c r="CE120" s="86">
        <f t="shared" si="98"/>
        <v>0.0007017760190941851</v>
      </c>
      <c r="CF120" s="86">
        <f t="shared" si="146"/>
        <v>0.047122195635059545</v>
      </c>
      <c r="CH120" s="264">
        <f t="shared" si="147"/>
        <v>0.33127956195475494</v>
      </c>
      <c r="CI120" s="264">
        <f t="shared" si="148"/>
        <v>0.04536775558732408</v>
      </c>
      <c r="CJ120" s="264">
        <f t="shared" si="149"/>
        <v>0.047122195635059545</v>
      </c>
      <c r="CK120" s="293">
        <f t="shared" si="150"/>
        <v>0.2092225486196644</v>
      </c>
    </row>
    <row r="121" spans="1:89" ht="15">
      <c r="A121" s="240">
        <v>11015</v>
      </c>
      <c r="B121" s="261">
        <v>9</v>
      </c>
      <c r="C121" s="240">
        <v>0</v>
      </c>
      <c r="D121" s="240" t="s">
        <v>695</v>
      </c>
      <c r="E121" s="240">
        <v>83</v>
      </c>
      <c r="F121" s="240">
        <v>0.012983</v>
      </c>
      <c r="G121" s="255">
        <v>0.004712436335577391</v>
      </c>
      <c r="H121" s="241">
        <v>0.0791963</v>
      </c>
      <c r="I121" s="241">
        <v>0</v>
      </c>
      <c r="J121" s="241">
        <v>0</v>
      </c>
      <c r="K121" s="241">
        <v>0.21292119999999998</v>
      </c>
      <c r="L121" s="241">
        <v>0.038949</v>
      </c>
      <c r="M121" s="241">
        <v>0</v>
      </c>
      <c r="N121" s="241">
        <v>0.0142813</v>
      </c>
      <c r="O121" s="241">
        <v>0.0090881</v>
      </c>
      <c r="P121" s="241">
        <v>0.0545286</v>
      </c>
      <c r="Q121" s="241">
        <v>2.1967236</v>
      </c>
      <c r="R121" s="241">
        <v>0.012983</v>
      </c>
      <c r="S121" s="241">
        <v>0.012983</v>
      </c>
      <c r="T121" s="241">
        <v>0</v>
      </c>
      <c r="U121" s="241">
        <v>0</v>
      </c>
      <c r="V121" s="241">
        <v>0.1090572</v>
      </c>
      <c r="W121" s="241">
        <v>0.0869861</v>
      </c>
      <c r="X121" s="241">
        <v>0</v>
      </c>
      <c r="Y121" s="241">
        <v>0.0220711</v>
      </c>
      <c r="Z121" s="241">
        <v>0</v>
      </c>
      <c r="AA121" s="241">
        <v>0.3570325</v>
      </c>
      <c r="AB121" s="241">
        <v>2.4732615</v>
      </c>
      <c r="AC121" s="241">
        <v>2.4992275</v>
      </c>
      <c r="AD121" s="241">
        <v>2.5524578</v>
      </c>
      <c r="AE121" s="241">
        <v>0.2752396</v>
      </c>
      <c r="AF121" s="241">
        <v>0.2778362</v>
      </c>
      <c r="AI121" s="240">
        <v>11015</v>
      </c>
      <c r="AJ121" s="240">
        <v>9</v>
      </c>
      <c r="AK121" s="240">
        <v>0</v>
      </c>
      <c r="AL121" s="240" t="s">
        <v>695</v>
      </c>
      <c r="AM121" s="240">
        <v>83</v>
      </c>
      <c r="AN121" s="164">
        <v>0.004712436335577391</v>
      </c>
      <c r="AO121" s="86">
        <f t="shared" si="114"/>
        <v>0.028745861647022083</v>
      </c>
      <c r="AP121" s="86">
        <f t="shared" si="115"/>
        <v>0</v>
      </c>
      <c r="AQ121" s="86">
        <f t="shared" si="116"/>
        <v>0.0772839559034692</v>
      </c>
      <c r="AR121" s="86">
        <f t="shared" si="117"/>
        <v>0.014137309006732173</v>
      </c>
      <c r="AS121" s="86">
        <f t="shared" si="118"/>
        <v>0</v>
      </c>
      <c r="AT121" s="86">
        <f t="shared" si="119"/>
        <v>0.00518367996913513</v>
      </c>
      <c r="AU121" s="86">
        <f t="shared" si="120"/>
        <v>0.0032987054349041737</v>
      </c>
      <c r="AV121" s="86">
        <f t="shared" si="121"/>
        <v>0.019792232609425045</v>
      </c>
      <c r="AW121" s="86">
        <f t="shared" si="122"/>
        <v>0.7973442279796945</v>
      </c>
      <c r="AX121" s="86">
        <f t="shared" si="123"/>
        <v>0</v>
      </c>
      <c r="AY121" s="86">
        <f t="shared" si="124"/>
        <v>0</v>
      </c>
      <c r="AZ121" s="86">
        <f t="shared" si="125"/>
        <v>0.03958446521885009</v>
      </c>
      <c r="BA121" s="86">
        <f t="shared" si="126"/>
        <v>0.03157332344836852</v>
      </c>
      <c r="BB121" s="86">
        <f t="shared" si="127"/>
        <v>0</v>
      </c>
      <c r="BC121" s="86">
        <f t="shared" si="128"/>
        <v>0.008011141770481565</v>
      </c>
      <c r="BD121" s="86">
        <f t="shared" si="129"/>
        <v>0</v>
      </c>
      <c r="BE121" s="86">
        <f t="shared" si="130"/>
        <v>0.12959199922837825</v>
      </c>
      <c r="BF121" s="86">
        <f t="shared" si="131"/>
        <v>0.8977191219274929</v>
      </c>
      <c r="BG121" s="86">
        <f t="shared" si="132"/>
        <v>0.9071439945986478</v>
      </c>
      <c r="BH121" s="86">
        <f t="shared" si="133"/>
        <v>0.926464983574515</v>
      </c>
      <c r="BI121" s="86">
        <f t="shared" si="134"/>
        <v>0.09990365031424069</v>
      </c>
      <c r="BJ121" s="86">
        <f t="shared" si="135"/>
        <v>0.10084613758135615</v>
      </c>
      <c r="BL121" s="86">
        <f t="shared" si="136"/>
        <v>0.0012590687401395672</v>
      </c>
      <c r="BM121" s="86">
        <f t="shared" si="137"/>
        <v>0</v>
      </c>
      <c r="BN121" s="86">
        <f t="shared" si="138"/>
        <v>0.003385037268571951</v>
      </c>
      <c r="BO121" s="86">
        <f t="shared" si="139"/>
        <v>0.0006192141344948691</v>
      </c>
      <c r="BP121" s="86">
        <f t="shared" si="140"/>
        <v>0</v>
      </c>
      <c r="BQ121" s="86">
        <f t="shared" si="141"/>
        <v>0.03492367718551062</v>
      </c>
      <c r="BR121" s="86">
        <f t="shared" si="142"/>
        <v>0.001733799576585634</v>
      </c>
      <c r="BS121" s="86">
        <f t="shared" si="143"/>
        <v>0</v>
      </c>
      <c r="BT121" s="86">
        <f t="shared" si="144"/>
        <v>0.00035088800954709255</v>
      </c>
      <c r="BU121" s="268">
        <f t="shared" si="145"/>
        <v>0.042271684914849735</v>
      </c>
      <c r="BW121" s="86">
        <f t="shared" si="90"/>
        <v>0.0012590687401395672</v>
      </c>
      <c r="BX121" s="86">
        <f t="shared" si="91"/>
        <v>0</v>
      </c>
      <c r="BY121" s="86">
        <f t="shared" si="92"/>
        <v>0.009026766049525204</v>
      </c>
      <c r="BZ121" s="86">
        <f t="shared" si="93"/>
        <v>0.0006192141344948691</v>
      </c>
      <c r="CA121" s="86">
        <f t="shared" si="94"/>
        <v>0</v>
      </c>
      <c r="CB121" s="86">
        <f t="shared" si="95"/>
        <v>0.03492367718551062</v>
      </c>
      <c r="CC121" s="86">
        <f t="shared" si="96"/>
        <v>0.004623465537561692</v>
      </c>
      <c r="CD121" s="86">
        <f t="shared" si="97"/>
        <v>0</v>
      </c>
      <c r="CE121" s="86">
        <f t="shared" si="98"/>
        <v>0.00035088800954709255</v>
      </c>
      <c r="CF121" s="86">
        <f t="shared" si="146"/>
        <v>0.05080307965677904</v>
      </c>
      <c r="CH121" s="264">
        <f t="shared" si="147"/>
        <v>0.6622151160570129</v>
      </c>
      <c r="CI121" s="264">
        <f t="shared" si="148"/>
        <v>0.042271684914849735</v>
      </c>
      <c r="CJ121" s="264">
        <f t="shared" si="149"/>
        <v>0.05080307965677904</v>
      </c>
      <c r="CK121" s="293">
        <f t="shared" si="150"/>
        <v>0.22556567367609898</v>
      </c>
    </row>
    <row r="122" spans="1:89" ht="15">
      <c r="A122" s="240">
        <v>11016</v>
      </c>
      <c r="B122" s="261">
        <v>9</v>
      </c>
      <c r="C122" s="240">
        <v>0</v>
      </c>
      <c r="D122" s="240" t="s">
        <v>695</v>
      </c>
      <c r="E122" s="240">
        <v>83</v>
      </c>
      <c r="F122" s="240">
        <v>0.010952</v>
      </c>
      <c r="G122" s="255">
        <v>0.003975244762169266</v>
      </c>
      <c r="H122" s="241">
        <v>0.1401856</v>
      </c>
      <c r="I122" s="241">
        <v>0</v>
      </c>
      <c r="J122" s="241">
        <v>0</v>
      </c>
      <c r="K122" s="241">
        <v>0.6100264000000001</v>
      </c>
      <c r="L122" s="241">
        <v>0.0449032</v>
      </c>
      <c r="M122" s="241">
        <v>0</v>
      </c>
      <c r="N122" s="241">
        <v>0.0624264</v>
      </c>
      <c r="O122" s="241">
        <v>0.015332799999999999</v>
      </c>
      <c r="P122" s="241">
        <v>0.52022</v>
      </c>
      <c r="Q122" s="241">
        <v>0.9166824</v>
      </c>
      <c r="R122" s="241">
        <v>0.010952</v>
      </c>
      <c r="S122" s="241">
        <v>0.010952</v>
      </c>
      <c r="T122" s="241">
        <v>0</v>
      </c>
      <c r="U122" s="241">
        <v>0</v>
      </c>
      <c r="V122" s="241">
        <v>0.38770079999999996</v>
      </c>
      <c r="W122" s="241">
        <v>0.2201352</v>
      </c>
      <c r="X122" s="241">
        <v>0</v>
      </c>
      <c r="Y122" s="241">
        <v>0.0372368</v>
      </c>
      <c r="Z122" s="241">
        <v>0.0416176</v>
      </c>
      <c r="AA122" s="241">
        <v>0.8849216</v>
      </c>
      <c r="AB122" s="241">
        <v>1.6614183999999999</v>
      </c>
      <c r="AC122" s="241">
        <v>1.2824791999999998</v>
      </c>
      <c r="AD122" s="241">
        <v>1.801604</v>
      </c>
      <c r="AE122" s="241">
        <v>0.7326888</v>
      </c>
      <c r="AF122" s="241">
        <v>0.744736</v>
      </c>
      <c r="AI122" s="240">
        <v>11016</v>
      </c>
      <c r="AJ122" s="240">
        <v>9</v>
      </c>
      <c r="AK122" s="240">
        <v>0</v>
      </c>
      <c r="AL122" s="240" t="s">
        <v>695</v>
      </c>
      <c r="AM122" s="240">
        <v>83</v>
      </c>
      <c r="AN122" s="164">
        <v>0.003975244762169266</v>
      </c>
      <c r="AO122" s="86">
        <f t="shared" si="114"/>
        <v>0.05088313295576661</v>
      </c>
      <c r="AP122" s="86">
        <f t="shared" si="115"/>
        <v>0</v>
      </c>
      <c r="AQ122" s="86">
        <f t="shared" si="116"/>
        <v>0.22142113325282817</v>
      </c>
      <c r="AR122" s="86">
        <f t="shared" si="117"/>
        <v>0.016298503524893992</v>
      </c>
      <c r="AS122" s="86">
        <f t="shared" si="118"/>
        <v>0</v>
      </c>
      <c r="AT122" s="86">
        <f t="shared" si="119"/>
        <v>0.02265889514436482</v>
      </c>
      <c r="AU122" s="86">
        <f t="shared" si="120"/>
        <v>0.0055653426670369726</v>
      </c>
      <c r="AV122" s="86">
        <f t="shared" si="121"/>
        <v>0.18882412620304015</v>
      </c>
      <c r="AW122" s="86">
        <f t="shared" si="122"/>
        <v>0.33272798659356756</v>
      </c>
      <c r="AX122" s="86">
        <f t="shared" si="123"/>
        <v>0</v>
      </c>
      <c r="AY122" s="86">
        <f t="shared" si="124"/>
        <v>0</v>
      </c>
      <c r="AZ122" s="86">
        <f t="shared" si="125"/>
        <v>0.140723664580792</v>
      </c>
      <c r="BA122" s="86">
        <f t="shared" si="126"/>
        <v>0.07990241971960226</v>
      </c>
      <c r="BB122" s="86">
        <f t="shared" si="127"/>
        <v>0</v>
      </c>
      <c r="BC122" s="86">
        <f t="shared" si="128"/>
        <v>0.013515832191375506</v>
      </c>
      <c r="BD122" s="86">
        <f t="shared" si="129"/>
        <v>0.015105930096243211</v>
      </c>
      <c r="BE122" s="86">
        <f t="shared" si="130"/>
        <v>0.3211997767832767</v>
      </c>
      <c r="BF122" s="86">
        <f t="shared" si="131"/>
        <v>0.6030446304210777</v>
      </c>
      <c r="BG122" s="86">
        <f t="shared" si="132"/>
        <v>0.465501161650021</v>
      </c>
      <c r="BH122" s="86">
        <f t="shared" si="133"/>
        <v>0.6539277633768443</v>
      </c>
      <c r="BI122" s="86">
        <f t="shared" si="134"/>
        <v>0.2659438745891239</v>
      </c>
      <c r="BJ122" s="86">
        <f t="shared" si="135"/>
        <v>0.2703166438275101</v>
      </c>
      <c r="BL122" s="86">
        <f t="shared" si="136"/>
        <v>0.0022286812234625776</v>
      </c>
      <c r="BM122" s="86">
        <f t="shared" si="137"/>
        <v>0</v>
      </c>
      <c r="BN122" s="86">
        <f t="shared" si="138"/>
        <v>0.009698245636473873</v>
      </c>
      <c r="BO122" s="86">
        <f t="shared" si="139"/>
        <v>0.0007138744543903568</v>
      </c>
      <c r="BP122" s="86">
        <f t="shared" si="140"/>
        <v>0</v>
      </c>
      <c r="BQ122" s="86">
        <f t="shared" si="141"/>
        <v>0.014573485812798258</v>
      </c>
      <c r="BR122" s="86">
        <f t="shared" si="142"/>
        <v>0.006163696508638689</v>
      </c>
      <c r="BS122" s="86">
        <f t="shared" si="143"/>
        <v>0</v>
      </c>
      <c r="BT122" s="86">
        <f t="shared" si="144"/>
        <v>0.0005919934499822472</v>
      </c>
      <c r="BU122" s="268">
        <f t="shared" si="145"/>
        <v>0.033969977085746</v>
      </c>
      <c r="BW122" s="86">
        <f t="shared" si="90"/>
        <v>0.0022286812234625776</v>
      </c>
      <c r="BX122" s="86">
        <f t="shared" si="91"/>
        <v>0</v>
      </c>
      <c r="BY122" s="86">
        <f t="shared" si="92"/>
        <v>0.02586198836393033</v>
      </c>
      <c r="BZ122" s="86">
        <f t="shared" si="93"/>
        <v>0.0007138744543903568</v>
      </c>
      <c r="CA122" s="86">
        <f t="shared" si="94"/>
        <v>0</v>
      </c>
      <c r="CB122" s="86">
        <f t="shared" si="95"/>
        <v>0.014573485812798258</v>
      </c>
      <c r="CC122" s="86">
        <f t="shared" si="96"/>
        <v>0.01643652402303651</v>
      </c>
      <c r="CD122" s="86">
        <f t="shared" si="97"/>
        <v>0</v>
      </c>
      <c r="CE122" s="86">
        <f t="shared" si="98"/>
        <v>0.0005919934499822472</v>
      </c>
      <c r="CF122" s="86">
        <f t="shared" si="146"/>
        <v>0.06040654732760028</v>
      </c>
      <c r="CH122" s="264">
        <f t="shared" si="147"/>
        <v>0.3398158480045153</v>
      </c>
      <c r="CI122" s="264">
        <f t="shared" si="148"/>
        <v>0.033969977085746</v>
      </c>
      <c r="CJ122" s="264">
        <f t="shared" si="149"/>
        <v>0.06040654732760028</v>
      </c>
      <c r="CK122" s="293">
        <f t="shared" si="150"/>
        <v>0.26820507013454525</v>
      </c>
    </row>
    <row r="123" spans="1:89" ht="15">
      <c r="A123" s="240">
        <v>11017</v>
      </c>
      <c r="B123" s="261">
        <v>9</v>
      </c>
      <c r="C123" s="240">
        <v>0</v>
      </c>
      <c r="D123" s="240" t="s">
        <v>695</v>
      </c>
      <c r="E123" s="240">
        <v>83</v>
      </c>
      <c r="F123" s="240">
        <v>0.008051</v>
      </c>
      <c r="G123" s="255">
        <v>0.0029222695014814435</v>
      </c>
      <c r="H123" s="241">
        <v>1.5804113000000002</v>
      </c>
      <c r="I123" s="241">
        <v>0.18919850000000002</v>
      </c>
      <c r="J123" s="241">
        <v>0.008051</v>
      </c>
      <c r="K123" s="241">
        <v>0.15135880000000002</v>
      </c>
      <c r="L123" s="241">
        <v>0.1843679</v>
      </c>
      <c r="M123" s="241">
        <v>0</v>
      </c>
      <c r="N123" s="241">
        <v>0.38403270000000006</v>
      </c>
      <c r="O123" s="241">
        <v>0.006440800000000001</v>
      </c>
      <c r="P123" s="241">
        <v>1.1279451</v>
      </c>
      <c r="Q123" s="241">
        <v>2.0691070000000003</v>
      </c>
      <c r="R123" s="241">
        <v>0.008051</v>
      </c>
      <c r="S123" s="241">
        <v>0.008051</v>
      </c>
      <c r="T123" s="241">
        <v>0.11512930000000002</v>
      </c>
      <c r="U123" s="241">
        <v>0</v>
      </c>
      <c r="V123" s="241">
        <v>0.060382500000000006</v>
      </c>
      <c r="W123" s="241">
        <v>0.09097630000000001</v>
      </c>
      <c r="X123" s="241">
        <v>0</v>
      </c>
      <c r="Y123" s="241">
        <v>0.1787322</v>
      </c>
      <c r="Z123" s="241">
        <v>0.07084880000000002</v>
      </c>
      <c r="AA123" s="241">
        <v>2.5698792000000004</v>
      </c>
      <c r="AB123" s="241">
        <v>3.0585749</v>
      </c>
      <c r="AC123" s="241">
        <v>3.5110411000000004</v>
      </c>
      <c r="AD123" s="241">
        <v>4.638986200000001</v>
      </c>
      <c r="AE123" s="241">
        <v>0.9153987000000001</v>
      </c>
      <c r="AF123" s="241">
        <v>0.9894679000000002</v>
      </c>
      <c r="AI123" s="240">
        <v>11017</v>
      </c>
      <c r="AJ123" s="240">
        <v>9</v>
      </c>
      <c r="AK123" s="240">
        <v>0</v>
      </c>
      <c r="AL123" s="240" t="s">
        <v>695</v>
      </c>
      <c r="AM123" s="240">
        <v>83</v>
      </c>
      <c r="AN123" s="164">
        <v>0.0029222695014814435</v>
      </c>
      <c r="AO123" s="86">
        <f t="shared" si="114"/>
        <v>0.5736415031408074</v>
      </c>
      <c r="AP123" s="86">
        <f t="shared" si="115"/>
        <v>0.06867333328481393</v>
      </c>
      <c r="AQ123" s="86">
        <f t="shared" si="116"/>
        <v>0.054938666627851136</v>
      </c>
      <c r="AR123" s="86">
        <f t="shared" si="117"/>
        <v>0.06691997158392504</v>
      </c>
      <c r="AS123" s="86">
        <f t="shared" si="118"/>
        <v>0</v>
      </c>
      <c r="AT123" s="86">
        <f t="shared" si="119"/>
        <v>0.13939225522066487</v>
      </c>
      <c r="AU123" s="86">
        <f t="shared" si="120"/>
        <v>0.002337815601185155</v>
      </c>
      <c r="AV123" s="86">
        <f t="shared" si="121"/>
        <v>0.4094099571575502</v>
      </c>
      <c r="AW123" s="86">
        <f t="shared" si="122"/>
        <v>0.751023261880731</v>
      </c>
      <c r="AX123" s="86">
        <f t="shared" si="123"/>
        <v>0.04178845387118464</v>
      </c>
      <c r="AY123" s="86">
        <f t="shared" si="124"/>
        <v>0</v>
      </c>
      <c r="AZ123" s="86">
        <f t="shared" si="125"/>
        <v>0.021917021261110826</v>
      </c>
      <c r="BA123" s="86">
        <f t="shared" si="126"/>
        <v>0.033021645366740314</v>
      </c>
      <c r="BB123" s="86">
        <f t="shared" si="127"/>
        <v>0</v>
      </c>
      <c r="BC123" s="86">
        <f t="shared" si="128"/>
        <v>0.06487438293288805</v>
      </c>
      <c r="BD123" s="86">
        <f t="shared" si="129"/>
        <v>0.025715971613036705</v>
      </c>
      <c r="BE123" s="86">
        <f t="shared" si="130"/>
        <v>0.9327884248728767</v>
      </c>
      <c r="BF123" s="86">
        <f t="shared" si="131"/>
        <v>1.1101701836128002</v>
      </c>
      <c r="BG123" s="86">
        <f t="shared" si="132"/>
        <v>1.2744017295960575</v>
      </c>
      <c r="BH123" s="86">
        <f t="shared" si="133"/>
        <v>1.683811686753608</v>
      </c>
      <c r="BI123" s="86">
        <f t="shared" si="134"/>
        <v>0.33226204231844014</v>
      </c>
      <c r="BJ123" s="86">
        <f t="shared" si="135"/>
        <v>0.35914692173206947</v>
      </c>
      <c r="BL123" s="86">
        <f t="shared" si="136"/>
        <v>0.025125497837567363</v>
      </c>
      <c r="BM123" s="86">
        <f t="shared" si="137"/>
        <v>0.00300789199787485</v>
      </c>
      <c r="BN123" s="86">
        <f t="shared" si="138"/>
        <v>0.00240631359829988</v>
      </c>
      <c r="BO123" s="86">
        <f t="shared" si="139"/>
        <v>0.0029310947553759167</v>
      </c>
      <c r="BP123" s="86">
        <f t="shared" si="140"/>
        <v>0</v>
      </c>
      <c r="BQ123" s="86">
        <f t="shared" si="141"/>
        <v>0.032894818870376014</v>
      </c>
      <c r="BR123" s="86">
        <f t="shared" si="142"/>
        <v>0.0009599655312366542</v>
      </c>
      <c r="BS123" s="86">
        <f t="shared" si="143"/>
        <v>0</v>
      </c>
      <c r="BT123" s="86">
        <f t="shared" si="144"/>
        <v>0.002841497972460497</v>
      </c>
      <c r="BU123" s="268">
        <f t="shared" si="145"/>
        <v>0.07016708056319118</v>
      </c>
      <c r="BW123" s="86">
        <f t="shared" si="90"/>
        <v>0.025125497837567363</v>
      </c>
      <c r="BX123" s="86">
        <f t="shared" si="91"/>
        <v>0.005514468662770557</v>
      </c>
      <c r="BY123" s="86">
        <f t="shared" si="92"/>
        <v>0.006416836262133013</v>
      </c>
      <c r="BZ123" s="86">
        <f t="shared" si="93"/>
        <v>0.0029310947553759167</v>
      </c>
      <c r="CA123" s="86">
        <f t="shared" si="94"/>
        <v>0</v>
      </c>
      <c r="CB123" s="86">
        <f t="shared" si="95"/>
        <v>0.032894818870376014</v>
      </c>
      <c r="CC123" s="86">
        <f t="shared" si="96"/>
        <v>0.0025599080832977455</v>
      </c>
      <c r="CD123" s="86">
        <f t="shared" si="97"/>
        <v>0</v>
      </c>
      <c r="CE123" s="86">
        <f t="shared" si="98"/>
        <v>0.002841497972460497</v>
      </c>
      <c r="CF123" s="86">
        <f t="shared" si="146"/>
        <v>0.0782841224439811</v>
      </c>
      <c r="CH123" s="264">
        <f t="shared" si="147"/>
        <v>0.9303132626051219</v>
      </c>
      <c r="CI123" s="264">
        <f t="shared" si="148"/>
        <v>0.07016708056319118</v>
      </c>
      <c r="CJ123" s="264">
        <f t="shared" si="149"/>
        <v>0.0782841224439811</v>
      </c>
      <c r="CK123" s="293">
        <f t="shared" si="150"/>
        <v>0.3475815036512761</v>
      </c>
    </row>
    <row r="124" spans="1:95" ht="15">
      <c r="A124" s="240">
        <v>11018</v>
      </c>
      <c r="B124" s="261">
        <v>9</v>
      </c>
      <c r="C124" s="240">
        <v>0</v>
      </c>
      <c r="D124" s="240" t="s">
        <v>529</v>
      </c>
      <c r="E124" s="240">
        <v>82</v>
      </c>
      <c r="F124" s="240">
        <v>0.008051</v>
      </c>
      <c r="G124" s="255">
        <v>0.0029222695014814435</v>
      </c>
      <c r="H124" s="241">
        <v>0</v>
      </c>
      <c r="I124" s="241">
        <v>0</v>
      </c>
      <c r="J124" s="241">
        <v>0</v>
      </c>
      <c r="K124" s="241">
        <v>0.31962470000000004</v>
      </c>
      <c r="L124" s="241">
        <v>0.30191250000000003</v>
      </c>
      <c r="M124" s="241">
        <v>0.0024153</v>
      </c>
      <c r="N124" s="241">
        <v>0.0523315</v>
      </c>
      <c r="O124" s="241">
        <v>0</v>
      </c>
      <c r="P124" s="241">
        <v>1.2954059000000002</v>
      </c>
      <c r="Q124" s="241">
        <v>3.5971868000000007</v>
      </c>
      <c r="R124" s="241">
        <v>0.008051</v>
      </c>
      <c r="S124" s="241">
        <v>0.008051</v>
      </c>
      <c r="T124" s="241">
        <v>0</v>
      </c>
      <c r="U124" s="241">
        <v>0</v>
      </c>
      <c r="V124" s="241">
        <v>0.19724950000000002</v>
      </c>
      <c r="W124" s="241">
        <v>0.1183497</v>
      </c>
      <c r="X124" s="241">
        <v>0.0032204000000000004</v>
      </c>
      <c r="Y124" s="241">
        <v>0.30191250000000003</v>
      </c>
      <c r="Z124" s="241">
        <v>0</v>
      </c>
      <c r="AA124" s="241">
        <v>0.8364989000000002</v>
      </c>
      <c r="AB124" s="241">
        <v>4.4344908</v>
      </c>
      <c r="AC124" s="241">
        <v>3.1390849000000003</v>
      </c>
      <c r="AD124" s="241">
        <v>4.4344908</v>
      </c>
      <c r="AE124" s="241">
        <v>0.6762840000000001</v>
      </c>
      <c r="AF124" s="241">
        <v>0.8364989000000002</v>
      </c>
      <c r="AI124" s="240">
        <v>11018</v>
      </c>
      <c r="AJ124" s="240">
        <v>9</v>
      </c>
      <c r="AK124" s="240">
        <v>0</v>
      </c>
      <c r="AL124" s="240" t="s">
        <v>529</v>
      </c>
      <c r="AM124" s="240">
        <v>82</v>
      </c>
      <c r="AN124" s="164">
        <v>0.0029222695014814435</v>
      </c>
      <c r="AO124" s="86">
        <f t="shared" si="114"/>
        <v>0</v>
      </c>
      <c r="AP124" s="86">
        <f t="shared" si="115"/>
        <v>0</v>
      </c>
      <c r="AQ124" s="86">
        <f t="shared" si="116"/>
        <v>0.11601409920881331</v>
      </c>
      <c r="AR124" s="86">
        <f t="shared" si="117"/>
        <v>0.10958510630555413</v>
      </c>
      <c r="AS124" s="86">
        <f t="shared" si="118"/>
        <v>0.000876680850444433</v>
      </c>
      <c r="AT124" s="86">
        <f t="shared" si="119"/>
        <v>0.01899475175962938</v>
      </c>
      <c r="AU124" s="86">
        <f t="shared" si="120"/>
        <v>0</v>
      </c>
      <c r="AV124" s="86">
        <f t="shared" si="121"/>
        <v>0.47019316278836426</v>
      </c>
      <c r="AW124" s="86">
        <f t="shared" si="122"/>
        <v>1.305670013261909</v>
      </c>
      <c r="AX124" s="86">
        <f t="shared" si="123"/>
        <v>0</v>
      </c>
      <c r="AY124" s="86">
        <f t="shared" si="124"/>
        <v>0</v>
      </c>
      <c r="AZ124" s="86">
        <f t="shared" si="125"/>
        <v>0.07159560278629537</v>
      </c>
      <c r="BA124" s="86">
        <f t="shared" si="126"/>
        <v>0.04295736167177722</v>
      </c>
      <c r="BB124" s="86">
        <f t="shared" si="127"/>
        <v>0.0011689078005925775</v>
      </c>
      <c r="BC124" s="86">
        <f t="shared" si="128"/>
        <v>0.10958510630555413</v>
      </c>
      <c r="BD124" s="86">
        <f t="shared" si="129"/>
        <v>0</v>
      </c>
      <c r="BE124" s="86">
        <f t="shared" si="130"/>
        <v>0.30362380120392196</v>
      </c>
      <c r="BF124" s="86">
        <f t="shared" si="131"/>
        <v>1.6095860414159788</v>
      </c>
      <c r="BG124" s="86">
        <f t="shared" si="132"/>
        <v>1.1393928786276148</v>
      </c>
      <c r="BH124" s="86">
        <f t="shared" si="133"/>
        <v>1.6095860414159788</v>
      </c>
      <c r="BI124" s="86">
        <f t="shared" si="134"/>
        <v>0.24547063812444125</v>
      </c>
      <c r="BJ124" s="86">
        <f t="shared" si="135"/>
        <v>0.30362380120392196</v>
      </c>
      <c r="BL124" s="86">
        <f t="shared" si="136"/>
        <v>0</v>
      </c>
      <c r="BM124" s="86">
        <f t="shared" si="137"/>
        <v>0</v>
      </c>
      <c r="BN124" s="86">
        <f t="shared" si="138"/>
        <v>0.005081417545346023</v>
      </c>
      <c r="BO124" s="86">
        <f t="shared" si="139"/>
        <v>0.0047998276561832705</v>
      </c>
      <c r="BP124" s="86">
        <f t="shared" si="140"/>
        <v>3.8398621249466164E-05</v>
      </c>
      <c r="BQ124" s="86">
        <f t="shared" si="141"/>
        <v>0.057188346580871616</v>
      </c>
      <c r="BR124" s="86">
        <f t="shared" si="142"/>
        <v>0.003135887402039737</v>
      </c>
      <c r="BS124" s="86">
        <f t="shared" si="143"/>
        <v>5.1198161665954895E-05</v>
      </c>
      <c r="BT124" s="86">
        <f t="shared" si="144"/>
        <v>0.0047998276561832705</v>
      </c>
      <c r="BU124" s="268">
        <f t="shared" si="145"/>
        <v>0.07509490362353934</v>
      </c>
      <c r="BW124" s="86">
        <f t="shared" si="90"/>
        <v>0</v>
      </c>
      <c r="BX124" s="86">
        <f t="shared" si="91"/>
        <v>0</v>
      </c>
      <c r="BY124" s="86">
        <f t="shared" si="92"/>
        <v>0.013550446787589395</v>
      </c>
      <c r="BZ124" s="86">
        <f t="shared" si="93"/>
        <v>0.0047998276561832705</v>
      </c>
      <c r="CA124" s="86">
        <f t="shared" si="94"/>
        <v>3.8398621249466164E-05</v>
      </c>
      <c r="CB124" s="86">
        <f t="shared" si="95"/>
        <v>0.057188346580871616</v>
      </c>
      <c r="CC124" s="86">
        <f t="shared" si="96"/>
        <v>0.008362366405439301</v>
      </c>
      <c r="CD124" s="86">
        <f t="shared" si="97"/>
        <v>5.1198161665954895E-05</v>
      </c>
      <c r="CE124" s="86">
        <f t="shared" si="98"/>
        <v>0.0047998276561832705</v>
      </c>
      <c r="CF124" s="86">
        <f t="shared" si="146"/>
        <v>0.08879041186918228</v>
      </c>
      <c r="CH124" s="264">
        <f t="shared" si="147"/>
        <v>0.8317568013981588</v>
      </c>
      <c r="CI124" s="264">
        <f t="shared" si="148"/>
        <v>0.07509490362353934</v>
      </c>
      <c r="CJ124" s="264">
        <f t="shared" si="149"/>
        <v>0.08879041186918228</v>
      </c>
      <c r="CK124" s="293">
        <f t="shared" si="150"/>
        <v>0.3942294286991694</v>
      </c>
      <c r="CL124" s="135"/>
      <c r="CM124" s="135"/>
      <c r="CN124" s="135"/>
      <c r="CO124" s="135"/>
      <c r="CP124" s="135"/>
      <c r="CQ124" s="135"/>
    </row>
    <row r="125" spans="1:89" ht="15">
      <c r="A125" s="240">
        <v>11019</v>
      </c>
      <c r="B125" s="261">
        <v>9</v>
      </c>
      <c r="C125" s="240">
        <v>0</v>
      </c>
      <c r="D125" s="240" t="s">
        <v>695</v>
      </c>
      <c r="E125" s="240">
        <v>83</v>
      </c>
      <c r="F125" s="240">
        <v>0.008051</v>
      </c>
      <c r="G125" s="255">
        <v>0.0029222695014814435</v>
      </c>
      <c r="H125" s="241">
        <v>2.2172454</v>
      </c>
      <c r="I125" s="241">
        <v>0</v>
      </c>
      <c r="J125" s="241">
        <v>0</v>
      </c>
      <c r="K125" s="241">
        <v>0</v>
      </c>
      <c r="L125" s="241">
        <v>0</v>
      </c>
      <c r="M125" s="241">
        <v>0</v>
      </c>
      <c r="N125" s="241">
        <v>0.06521310000000001</v>
      </c>
      <c r="O125" s="241">
        <v>0</v>
      </c>
      <c r="P125" s="241">
        <v>0.0410601</v>
      </c>
      <c r="Q125" s="241">
        <v>0</v>
      </c>
      <c r="R125" s="241">
        <v>0</v>
      </c>
      <c r="S125" s="241">
        <v>0</v>
      </c>
      <c r="T125" s="241">
        <v>0.0627978</v>
      </c>
      <c r="U125" s="241">
        <v>0</v>
      </c>
      <c r="V125" s="241">
        <v>0</v>
      </c>
      <c r="W125" s="241">
        <v>0</v>
      </c>
      <c r="X125" s="241">
        <v>0</v>
      </c>
      <c r="Y125" s="241">
        <v>0</v>
      </c>
      <c r="Z125" s="241">
        <v>0.0330091</v>
      </c>
      <c r="AA125" s="241">
        <v>2.3090268000000003</v>
      </c>
      <c r="AB125" s="241">
        <v>0.09178140000000001</v>
      </c>
      <c r="AC125" s="241">
        <v>2.2679667</v>
      </c>
      <c r="AD125" s="241">
        <v>2.3090268000000003</v>
      </c>
      <c r="AE125" s="241">
        <v>0.06521310000000001</v>
      </c>
      <c r="AF125" s="241">
        <v>0.09178140000000001</v>
      </c>
      <c r="AI125" s="240">
        <v>11019</v>
      </c>
      <c r="AJ125" s="240">
        <v>9</v>
      </c>
      <c r="AK125" s="240">
        <v>0</v>
      </c>
      <c r="AL125" s="240" t="s">
        <v>695</v>
      </c>
      <c r="AM125" s="240">
        <v>83</v>
      </c>
      <c r="AN125" s="164">
        <v>0.0029222695014814435</v>
      </c>
      <c r="AO125" s="86">
        <f t="shared" si="114"/>
        <v>0.8047930207079894</v>
      </c>
      <c r="AP125" s="86">
        <f t="shared" si="115"/>
        <v>0</v>
      </c>
      <c r="AQ125" s="86">
        <f t="shared" si="116"/>
        <v>0</v>
      </c>
      <c r="AR125" s="86">
        <f t="shared" si="117"/>
        <v>0</v>
      </c>
      <c r="AS125" s="86">
        <f t="shared" si="118"/>
        <v>0</v>
      </c>
      <c r="AT125" s="86">
        <f t="shared" si="119"/>
        <v>0.023670382961999695</v>
      </c>
      <c r="AU125" s="86">
        <f t="shared" si="120"/>
        <v>0</v>
      </c>
      <c r="AV125" s="86">
        <f t="shared" si="121"/>
        <v>0.014903574457555363</v>
      </c>
      <c r="AW125" s="86">
        <f t="shared" si="122"/>
        <v>0</v>
      </c>
      <c r="AX125" s="86">
        <f t="shared" si="123"/>
        <v>0.022793702111555257</v>
      </c>
      <c r="AY125" s="86">
        <f t="shared" si="124"/>
        <v>0</v>
      </c>
      <c r="AZ125" s="86">
        <f t="shared" si="125"/>
        <v>0</v>
      </c>
      <c r="BA125" s="86">
        <f t="shared" si="126"/>
        <v>0</v>
      </c>
      <c r="BB125" s="86">
        <f t="shared" si="127"/>
        <v>0</v>
      </c>
      <c r="BC125" s="86">
        <f t="shared" si="128"/>
        <v>0</v>
      </c>
      <c r="BD125" s="86">
        <f t="shared" si="129"/>
        <v>0.011981304956073918</v>
      </c>
      <c r="BE125" s="86">
        <f t="shared" si="130"/>
        <v>0.8381068930248781</v>
      </c>
      <c r="BF125" s="86">
        <f t="shared" si="131"/>
        <v>0.033313872316888454</v>
      </c>
      <c r="BG125" s="86">
        <f t="shared" si="132"/>
        <v>0.8232033185673225</v>
      </c>
      <c r="BH125" s="86">
        <f t="shared" si="133"/>
        <v>0.8381068930248781</v>
      </c>
      <c r="BI125" s="86">
        <f t="shared" si="134"/>
        <v>0.023670382961999695</v>
      </c>
      <c r="BJ125" s="86">
        <f t="shared" si="135"/>
        <v>0.033313872316888454</v>
      </c>
      <c r="BL125" s="86">
        <f t="shared" si="136"/>
        <v>0.035249934307009935</v>
      </c>
      <c r="BM125" s="86">
        <f t="shared" si="137"/>
        <v>0</v>
      </c>
      <c r="BN125" s="86">
        <f t="shared" si="138"/>
        <v>0</v>
      </c>
      <c r="BO125" s="86">
        <f t="shared" si="139"/>
        <v>0</v>
      </c>
      <c r="BP125" s="86">
        <f t="shared" si="140"/>
        <v>0</v>
      </c>
      <c r="BQ125" s="86">
        <f t="shared" si="141"/>
        <v>0</v>
      </c>
      <c r="BR125" s="86">
        <f t="shared" si="142"/>
        <v>0</v>
      </c>
      <c r="BS125" s="86">
        <f t="shared" si="143"/>
        <v>0</v>
      </c>
      <c r="BT125" s="86">
        <f t="shared" si="144"/>
        <v>0</v>
      </c>
      <c r="BU125" s="268">
        <f t="shared" si="145"/>
        <v>0.035249934307009935</v>
      </c>
      <c r="BW125" s="86">
        <f t="shared" si="90"/>
        <v>0.035249934307009935</v>
      </c>
      <c r="BX125" s="86">
        <f t="shared" si="91"/>
        <v>0</v>
      </c>
      <c r="BY125" s="86">
        <f t="shared" si="92"/>
        <v>0</v>
      </c>
      <c r="BZ125" s="86">
        <f t="shared" si="93"/>
        <v>0</v>
      </c>
      <c r="CA125" s="86">
        <f t="shared" si="94"/>
        <v>0</v>
      </c>
      <c r="CB125" s="86">
        <f t="shared" si="95"/>
        <v>0</v>
      </c>
      <c r="CC125" s="86">
        <f t="shared" si="96"/>
        <v>0</v>
      </c>
      <c r="CD125" s="86">
        <f t="shared" si="97"/>
        <v>0</v>
      </c>
      <c r="CE125" s="86">
        <f t="shared" si="98"/>
        <v>0</v>
      </c>
      <c r="CF125" s="86">
        <f t="shared" si="146"/>
        <v>0.035249934307009935</v>
      </c>
      <c r="CH125" s="264">
        <f t="shared" si="147"/>
        <v>0.6009384225541454</v>
      </c>
      <c r="CI125" s="264">
        <f t="shared" si="148"/>
        <v>0.035249934307009935</v>
      </c>
      <c r="CJ125" s="264">
        <f t="shared" si="149"/>
        <v>0.035249934307009935</v>
      </c>
      <c r="CK125" s="293">
        <f t="shared" si="150"/>
        <v>0.15650970832312414</v>
      </c>
    </row>
    <row r="126" spans="1:95" ht="15">
      <c r="A126" s="240">
        <v>11020</v>
      </c>
      <c r="B126" s="261">
        <v>9</v>
      </c>
      <c r="C126" s="240">
        <v>0</v>
      </c>
      <c r="D126" s="240" t="s">
        <v>629</v>
      </c>
      <c r="E126" s="240">
        <v>82</v>
      </c>
      <c r="F126" s="240">
        <v>0.012983</v>
      </c>
      <c r="G126" s="255">
        <v>0.004712436335577391</v>
      </c>
      <c r="H126" s="241">
        <v>0.28043280000000004</v>
      </c>
      <c r="I126" s="241">
        <v>0</v>
      </c>
      <c r="J126" s="241">
        <v>0</v>
      </c>
      <c r="K126" s="241">
        <v>0.5946214</v>
      </c>
      <c r="L126" s="241">
        <v>0.2479753</v>
      </c>
      <c r="M126" s="241">
        <v>0</v>
      </c>
      <c r="N126" s="241">
        <v>0.1596909</v>
      </c>
      <c r="O126" s="241">
        <v>0</v>
      </c>
      <c r="P126" s="241">
        <v>0.2246059</v>
      </c>
      <c r="Q126" s="241">
        <v>4.5791040999999995</v>
      </c>
      <c r="R126" s="241">
        <v>0.012983</v>
      </c>
      <c r="S126" s="241">
        <v>0.012983</v>
      </c>
      <c r="T126" s="241">
        <v>0.0817929</v>
      </c>
      <c r="U126" s="241">
        <v>0</v>
      </c>
      <c r="V126" s="241">
        <v>0.41415769999999996</v>
      </c>
      <c r="W126" s="241">
        <v>0.1090572</v>
      </c>
      <c r="X126" s="241">
        <v>0.0714065</v>
      </c>
      <c r="Y126" s="241">
        <v>0.2479753</v>
      </c>
      <c r="Z126" s="241">
        <v>0.0181762</v>
      </c>
      <c r="AA126" s="241">
        <v>1.4904484</v>
      </c>
      <c r="AB126" s="241">
        <v>5.7891197</v>
      </c>
      <c r="AC126" s="241">
        <v>5.8462449</v>
      </c>
      <c r="AD126" s="241">
        <v>6.0695524999999995</v>
      </c>
      <c r="AE126" s="241">
        <v>1.0022876</v>
      </c>
      <c r="AF126" s="241">
        <v>1.2100156</v>
      </c>
      <c r="AI126" s="240">
        <v>11020</v>
      </c>
      <c r="AJ126" s="240">
        <v>9</v>
      </c>
      <c r="AK126" s="240">
        <v>0</v>
      </c>
      <c r="AL126" s="240" t="s">
        <v>629</v>
      </c>
      <c r="AM126" s="240">
        <v>82</v>
      </c>
      <c r="AN126" s="164">
        <v>0.004712436335577391</v>
      </c>
      <c r="AO126" s="86">
        <f t="shared" si="114"/>
        <v>0.10178862484847165</v>
      </c>
      <c r="AP126" s="86">
        <f t="shared" si="115"/>
        <v>0</v>
      </c>
      <c r="AQ126" s="86">
        <f t="shared" si="116"/>
        <v>0.21582958416944448</v>
      </c>
      <c r="AR126" s="86">
        <f t="shared" si="117"/>
        <v>0.09000753400952817</v>
      </c>
      <c r="AS126" s="86">
        <f t="shared" si="118"/>
        <v>0</v>
      </c>
      <c r="AT126" s="86">
        <f t="shared" si="119"/>
        <v>0.05796296692760191</v>
      </c>
      <c r="AU126" s="86">
        <f t="shared" si="120"/>
        <v>0</v>
      </c>
      <c r="AV126" s="86">
        <f t="shared" si="121"/>
        <v>0.08152514860548886</v>
      </c>
      <c r="AW126" s="86">
        <f t="shared" si="122"/>
        <v>1.6620762955581456</v>
      </c>
      <c r="AX126" s="86">
        <f t="shared" si="123"/>
        <v>0.029688348914137564</v>
      </c>
      <c r="AY126" s="86">
        <f t="shared" si="124"/>
        <v>0</v>
      </c>
      <c r="AZ126" s="86">
        <f t="shared" si="125"/>
        <v>0.15032671910491877</v>
      </c>
      <c r="BA126" s="86">
        <f t="shared" si="126"/>
        <v>0.03958446521885009</v>
      </c>
      <c r="BB126" s="86">
        <f t="shared" si="127"/>
        <v>0.025918399845675653</v>
      </c>
      <c r="BC126" s="86">
        <f t="shared" si="128"/>
        <v>0.09000753400952817</v>
      </c>
      <c r="BD126" s="86">
        <f t="shared" si="129"/>
        <v>0.0065974108698083475</v>
      </c>
      <c r="BE126" s="86">
        <f t="shared" si="130"/>
        <v>0.5409876913242845</v>
      </c>
      <c r="BF126" s="86">
        <f t="shared" si="131"/>
        <v>2.1012753620339586</v>
      </c>
      <c r="BG126" s="86">
        <f t="shared" si="132"/>
        <v>2.1220100819104992</v>
      </c>
      <c r="BH126" s="86">
        <f t="shared" si="133"/>
        <v>2.20306398688243</v>
      </c>
      <c r="BI126" s="86">
        <f t="shared" si="134"/>
        <v>0.36380008510657463</v>
      </c>
      <c r="BJ126" s="86">
        <f t="shared" si="135"/>
        <v>0.43919906647581286</v>
      </c>
      <c r="BL126" s="86">
        <f t="shared" si="136"/>
        <v>0.004458341768363058</v>
      </c>
      <c r="BM126" s="86">
        <f t="shared" si="137"/>
        <v>0</v>
      </c>
      <c r="BN126" s="86">
        <f t="shared" si="138"/>
        <v>0.009453335786621667</v>
      </c>
      <c r="BO126" s="86">
        <f t="shared" si="139"/>
        <v>0.003942329989617334</v>
      </c>
      <c r="BP126" s="86">
        <f t="shared" si="140"/>
        <v>0</v>
      </c>
      <c r="BQ126" s="86">
        <f t="shared" si="141"/>
        <v>0.07279894174544678</v>
      </c>
      <c r="BR126" s="86">
        <f t="shared" si="142"/>
        <v>0.006584310296795442</v>
      </c>
      <c r="BS126" s="86">
        <f t="shared" si="143"/>
        <v>0.0011352259132405935</v>
      </c>
      <c r="BT126" s="86">
        <f t="shared" si="144"/>
        <v>0.003942329989617334</v>
      </c>
      <c r="BU126" s="268">
        <f t="shared" si="145"/>
        <v>0.10231481548970223</v>
      </c>
      <c r="BW126" s="86">
        <f t="shared" si="90"/>
        <v>0.004458341768363058</v>
      </c>
      <c r="BX126" s="86">
        <f t="shared" si="91"/>
        <v>0</v>
      </c>
      <c r="BY126" s="86">
        <f t="shared" si="92"/>
        <v>0.025208895430991116</v>
      </c>
      <c r="BZ126" s="86">
        <f t="shared" si="93"/>
        <v>0.003942329989617334</v>
      </c>
      <c r="CA126" s="86">
        <f t="shared" si="94"/>
        <v>0</v>
      </c>
      <c r="CB126" s="86">
        <f t="shared" si="95"/>
        <v>0.07279894174544678</v>
      </c>
      <c r="CC126" s="86">
        <f t="shared" si="96"/>
        <v>0.01755816079145452</v>
      </c>
      <c r="CD126" s="86">
        <f t="shared" si="97"/>
        <v>0.0011352259132405935</v>
      </c>
      <c r="CE126" s="86">
        <f t="shared" si="98"/>
        <v>0.003942329989617334</v>
      </c>
      <c r="CF126" s="86">
        <f t="shared" si="146"/>
        <v>0.12904422562873072</v>
      </c>
      <c r="CH126" s="264">
        <f t="shared" si="147"/>
        <v>1.5490673597946645</v>
      </c>
      <c r="CI126" s="264">
        <f t="shared" si="148"/>
        <v>0.10231481548970223</v>
      </c>
      <c r="CJ126" s="264">
        <f t="shared" si="149"/>
        <v>0.12904422562873072</v>
      </c>
      <c r="CK126" s="293">
        <f t="shared" si="150"/>
        <v>0.5729563617915644</v>
      </c>
      <c r="CL126" s="135"/>
      <c r="CM126" s="135"/>
      <c r="CN126" s="135"/>
      <c r="CO126" s="135"/>
      <c r="CP126" s="135"/>
      <c r="CQ126" s="135"/>
    </row>
    <row r="127" spans="1:89" ht="15">
      <c r="A127" s="240">
        <v>11021</v>
      </c>
      <c r="B127" s="261">
        <v>9</v>
      </c>
      <c r="C127" s="240">
        <v>0</v>
      </c>
      <c r="D127" s="240" t="s">
        <v>695</v>
      </c>
      <c r="E127" s="240">
        <v>83</v>
      </c>
      <c r="F127" s="240">
        <v>0.012983</v>
      </c>
      <c r="G127" s="255">
        <v>0.004712436335577391</v>
      </c>
      <c r="H127" s="241">
        <v>1.0905719999999999</v>
      </c>
      <c r="I127" s="241">
        <v>0</v>
      </c>
      <c r="J127" s="241">
        <v>0</v>
      </c>
      <c r="K127" s="241">
        <v>0.3739104</v>
      </c>
      <c r="L127" s="241">
        <v>0.0441422</v>
      </c>
      <c r="M127" s="241">
        <v>0</v>
      </c>
      <c r="N127" s="241">
        <v>0.038949</v>
      </c>
      <c r="O127" s="241">
        <v>0</v>
      </c>
      <c r="P127" s="241">
        <v>0.0025966</v>
      </c>
      <c r="Q127" s="241">
        <v>2.4434006</v>
      </c>
      <c r="R127" s="241">
        <v>0.012983</v>
      </c>
      <c r="S127" s="241">
        <v>0.012983</v>
      </c>
      <c r="T127" s="241">
        <v>0.2518702</v>
      </c>
      <c r="U127" s="241">
        <v>0</v>
      </c>
      <c r="V127" s="241">
        <v>0.3193818</v>
      </c>
      <c r="W127" s="241">
        <v>0.053230299999999994</v>
      </c>
      <c r="X127" s="241">
        <v>0</v>
      </c>
      <c r="Y127" s="241">
        <v>0.0441422</v>
      </c>
      <c r="Z127" s="241">
        <v>0</v>
      </c>
      <c r="AA127" s="241">
        <v>1.9967854</v>
      </c>
      <c r="AB127" s="241">
        <v>3.3483156999999997</v>
      </c>
      <c r="AC127" s="241">
        <v>4.4362911</v>
      </c>
      <c r="AD127" s="241">
        <v>4.4388876999999995</v>
      </c>
      <c r="AE127" s="241">
        <v>0.4570016</v>
      </c>
      <c r="AF127" s="241">
        <v>0.9062134</v>
      </c>
      <c r="AI127" s="240">
        <v>11021</v>
      </c>
      <c r="AJ127" s="240">
        <v>9</v>
      </c>
      <c r="AK127" s="240">
        <v>0</v>
      </c>
      <c r="AL127" s="240" t="s">
        <v>695</v>
      </c>
      <c r="AM127" s="240">
        <v>83</v>
      </c>
      <c r="AN127" s="164">
        <v>0.004712436335577391</v>
      </c>
      <c r="AO127" s="86">
        <f t="shared" si="114"/>
        <v>0.3958446521885008</v>
      </c>
      <c r="AP127" s="86">
        <f t="shared" si="115"/>
        <v>0</v>
      </c>
      <c r="AQ127" s="86">
        <f t="shared" si="116"/>
        <v>0.13571816646462886</v>
      </c>
      <c r="AR127" s="86">
        <f t="shared" si="117"/>
        <v>0.01602228354096313</v>
      </c>
      <c r="AS127" s="86">
        <f t="shared" si="118"/>
        <v>0</v>
      </c>
      <c r="AT127" s="86">
        <f t="shared" si="119"/>
        <v>0.014137309006732173</v>
      </c>
      <c r="AU127" s="86">
        <f t="shared" si="120"/>
        <v>0</v>
      </c>
      <c r="AV127" s="86">
        <f t="shared" si="121"/>
        <v>0.0009424872671154782</v>
      </c>
      <c r="AW127" s="86">
        <f t="shared" si="122"/>
        <v>0.886880518355665</v>
      </c>
      <c r="AX127" s="86">
        <f t="shared" si="123"/>
        <v>0.09142126491020137</v>
      </c>
      <c r="AY127" s="86">
        <f t="shared" si="124"/>
        <v>0</v>
      </c>
      <c r="AZ127" s="86">
        <f t="shared" si="125"/>
        <v>0.11592593385520382</v>
      </c>
      <c r="BA127" s="86">
        <f t="shared" si="126"/>
        <v>0.0193209889758673</v>
      </c>
      <c r="BB127" s="86">
        <f t="shared" si="127"/>
        <v>0</v>
      </c>
      <c r="BC127" s="86">
        <f t="shared" si="128"/>
        <v>0.01602228354096313</v>
      </c>
      <c r="BD127" s="86">
        <f t="shared" si="129"/>
        <v>0</v>
      </c>
      <c r="BE127" s="86">
        <f t="shared" si="130"/>
        <v>0.7247727084118027</v>
      </c>
      <c r="BF127" s="86">
        <f t="shared" si="131"/>
        <v>1.2153373309454092</v>
      </c>
      <c r="BG127" s="86">
        <f t="shared" si="132"/>
        <v>1.6102394958667945</v>
      </c>
      <c r="BH127" s="86">
        <f t="shared" si="133"/>
        <v>1.6111819831339098</v>
      </c>
      <c r="BI127" s="86">
        <f t="shared" si="134"/>
        <v>0.16587775901232416</v>
      </c>
      <c r="BJ127" s="86">
        <f t="shared" si="135"/>
        <v>0.32892805622330185</v>
      </c>
      <c r="BL127" s="86">
        <f t="shared" si="136"/>
        <v>0.017337995765856335</v>
      </c>
      <c r="BM127" s="86">
        <f t="shared" si="137"/>
        <v>0</v>
      </c>
      <c r="BN127" s="86">
        <f t="shared" si="138"/>
        <v>0.005944455691150744</v>
      </c>
      <c r="BO127" s="86">
        <f t="shared" si="139"/>
        <v>0.0007017760190941851</v>
      </c>
      <c r="BP127" s="86">
        <f t="shared" si="140"/>
        <v>0</v>
      </c>
      <c r="BQ127" s="86">
        <f t="shared" si="141"/>
        <v>0.038845366703978125</v>
      </c>
      <c r="BR127" s="86">
        <f t="shared" si="142"/>
        <v>0.005077555902857927</v>
      </c>
      <c r="BS127" s="86">
        <f t="shared" si="143"/>
        <v>0</v>
      </c>
      <c r="BT127" s="86">
        <f t="shared" si="144"/>
        <v>0.0007017760190941851</v>
      </c>
      <c r="BU127" s="268">
        <f t="shared" si="145"/>
        <v>0.0686089261020315</v>
      </c>
      <c r="BW127" s="86">
        <f t="shared" si="90"/>
        <v>0.017337995765856335</v>
      </c>
      <c r="BX127" s="86">
        <f t="shared" si="91"/>
        <v>0</v>
      </c>
      <c r="BY127" s="86">
        <f t="shared" si="92"/>
        <v>0.01585188184306865</v>
      </c>
      <c r="BZ127" s="86">
        <f t="shared" si="93"/>
        <v>0.0007017760190941851</v>
      </c>
      <c r="CA127" s="86">
        <f t="shared" si="94"/>
        <v>0</v>
      </c>
      <c r="CB127" s="86">
        <f t="shared" si="95"/>
        <v>0.038845366703978125</v>
      </c>
      <c r="CC127" s="86">
        <f t="shared" si="96"/>
        <v>0.013540149074287812</v>
      </c>
      <c r="CD127" s="86">
        <f t="shared" si="97"/>
        <v>0</v>
      </c>
      <c r="CE127" s="86">
        <f t="shared" si="98"/>
        <v>0.0007017760190941851</v>
      </c>
      <c r="CF127" s="86">
        <f t="shared" si="146"/>
        <v>0.0869789454253793</v>
      </c>
      <c r="CH127" s="264">
        <f t="shared" si="147"/>
        <v>1.17547483198276</v>
      </c>
      <c r="CI127" s="264">
        <f t="shared" si="148"/>
        <v>0.0686089261020315</v>
      </c>
      <c r="CJ127" s="264">
        <f t="shared" si="149"/>
        <v>0.0869789454253793</v>
      </c>
      <c r="CK127" s="293">
        <f t="shared" si="150"/>
        <v>0.3861865176886841</v>
      </c>
    </row>
    <row r="128" spans="1:89" ht="15">
      <c r="A128" s="240">
        <v>12001</v>
      </c>
      <c r="B128" s="261">
        <v>9</v>
      </c>
      <c r="C128" s="240">
        <v>0</v>
      </c>
      <c r="D128" s="240" t="s">
        <v>695</v>
      </c>
      <c r="E128" s="240">
        <v>83</v>
      </c>
      <c r="F128" s="240">
        <v>0.021621</v>
      </c>
      <c r="G128" s="255">
        <v>0.007847769083533759</v>
      </c>
      <c r="H128" s="241">
        <v>0</v>
      </c>
      <c r="I128" s="241">
        <v>0</v>
      </c>
      <c r="J128" s="241">
        <v>0</v>
      </c>
      <c r="K128" s="241">
        <v>1.3469883</v>
      </c>
      <c r="L128" s="241">
        <v>0.10594290000000002</v>
      </c>
      <c r="M128" s="241">
        <v>0</v>
      </c>
      <c r="N128" s="241">
        <v>0.1037808</v>
      </c>
      <c r="O128" s="241">
        <v>0</v>
      </c>
      <c r="P128" s="241">
        <v>0.9210546000000001</v>
      </c>
      <c r="Q128" s="241">
        <v>4.6636497</v>
      </c>
      <c r="R128" s="241">
        <v>0.021621</v>
      </c>
      <c r="S128" s="241">
        <v>0.021621</v>
      </c>
      <c r="T128" s="241">
        <v>0</v>
      </c>
      <c r="U128" s="241">
        <v>0</v>
      </c>
      <c r="V128" s="241">
        <v>0.9340272000000002</v>
      </c>
      <c r="W128" s="241">
        <v>0.3999885</v>
      </c>
      <c r="X128" s="241">
        <v>0</v>
      </c>
      <c r="Y128" s="241">
        <v>0.10594290000000002</v>
      </c>
      <c r="Z128" s="241">
        <v>0</v>
      </c>
      <c r="AA128" s="241">
        <v>1.5588741</v>
      </c>
      <c r="AB128" s="241">
        <v>6.226848</v>
      </c>
      <c r="AC128" s="241">
        <v>5.3036313</v>
      </c>
      <c r="AD128" s="241">
        <v>6.226848</v>
      </c>
      <c r="AE128" s="241">
        <v>1.556712</v>
      </c>
      <c r="AF128" s="241">
        <v>1.5588741</v>
      </c>
      <c r="AI128" s="240">
        <v>12001</v>
      </c>
      <c r="AJ128" s="240">
        <v>9</v>
      </c>
      <c r="AK128" s="240">
        <v>0</v>
      </c>
      <c r="AL128" s="240" t="s">
        <v>695</v>
      </c>
      <c r="AM128" s="240">
        <v>83</v>
      </c>
      <c r="AN128" s="164">
        <v>0.007847769083533759</v>
      </c>
      <c r="AO128" s="86">
        <f t="shared" si="114"/>
        <v>0</v>
      </c>
      <c r="AP128" s="86">
        <f t="shared" si="115"/>
        <v>0</v>
      </c>
      <c r="AQ128" s="86">
        <f t="shared" si="116"/>
        <v>0.4889160139041532</v>
      </c>
      <c r="AR128" s="86">
        <f t="shared" si="117"/>
        <v>0.038454068509315424</v>
      </c>
      <c r="AS128" s="86">
        <f t="shared" si="118"/>
        <v>0</v>
      </c>
      <c r="AT128" s="86">
        <f t="shared" si="119"/>
        <v>0.037669291600962045</v>
      </c>
      <c r="AU128" s="86">
        <f t="shared" si="120"/>
        <v>0</v>
      </c>
      <c r="AV128" s="86">
        <f t="shared" si="121"/>
        <v>0.33431496295853813</v>
      </c>
      <c r="AW128" s="86">
        <f t="shared" si="122"/>
        <v>1.6927637913182316</v>
      </c>
      <c r="AX128" s="86">
        <f t="shared" si="123"/>
        <v>0</v>
      </c>
      <c r="AY128" s="86">
        <f t="shared" si="124"/>
        <v>0</v>
      </c>
      <c r="AZ128" s="86">
        <f t="shared" si="125"/>
        <v>0.3390236244086584</v>
      </c>
      <c r="BA128" s="86">
        <f t="shared" si="126"/>
        <v>0.14518372804537455</v>
      </c>
      <c r="BB128" s="86">
        <f t="shared" si="127"/>
        <v>0</v>
      </c>
      <c r="BC128" s="86">
        <f t="shared" si="128"/>
        <v>0.038454068509315424</v>
      </c>
      <c r="BD128" s="86">
        <f t="shared" si="129"/>
        <v>0</v>
      </c>
      <c r="BE128" s="86">
        <f t="shared" si="130"/>
        <v>0.5658241509227839</v>
      </c>
      <c r="BF128" s="86">
        <f t="shared" si="131"/>
        <v>2.2601574960577224</v>
      </c>
      <c r="BG128" s="86">
        <f t="shared" si="132"/>
        <v>1.9250577561908309</v>
      </c>
      <c r="BH128" s="86">
        <f t="shared" si="133"/>
        <v>2.2601574960577224</v>
      </c>
      <c r="BI128" s="86">
        <f t="shared" si="134"/>
        <v>0.5650393740144306</v>
      </c>
      <c r="BJ128" s="86">
        <f t="shared" si="135"/>
        <v>0.5658241509227839</v>
      </c>
      <c r="BL128" s="86">
        <f t="shared" si="136"/>
        <v>0</v>
      </c>
      <c r="BM128" s="86">
        <f t="shared" si="137"/>
        <v>0</v>
      </c>
      <c r="BN128" s="86">
        <f t="shared" si="138"/>
        <v>0.021414521409001908</v>
      </c>
      <c r="BO128" s="86">
        <f t="shared" si="139"/>
        <v>0.0016842882007080155</v>
      </c>
      <c r="BP128" s="86">
        <f t="shared" si="140"/>
        <v>0</v>
      </c>
      <c r="BQ128" s="86">
        <f t="shared" si="141"/>
        <v>0.07414305405973855</v>
      </c>
      <c r="BR128" s="86">
        <f t="shared" si="142"/>
        <v>0.014849234749099239</v>
      </c>
      <c r="BS128" s="86">
        <f t="shared" si="143"/>
        <v>0</v>
      </c>
      <c r="BT128" s="86">
        <f t="shared" si="144"/>
        <v>0.0016842882007080155</v>
      </c>
      <c r="BU128" s="268">
        <f t="shared" si="145"/>
        <v>0.11377538661925572</v>
      </c>
      <c r="BW128" s="86">
        <f t="shared" si="90"/>
        <v>0</v>
      </c>
      <c r="BX128" s="86">
        <f t="shared" si="91"/>
        <v>0</v>
      </c>
      <c r="BY128" s="86">
        <f t="shared" si="92"/>
        <v>0.057105390424005094</v>
      </c>
      <c r="BZ128" s="86">
        <f t="shared" si="93"/>
        <v>0.0016842882007080155</v>
      </c>
      <c r="CA128" s="86">
        <f t="shared" si="94"/>
        <v>0</v>
      </c>
      <c r="CB128" s="86">
        <f t="shared" si="95"/>
        <v>0.07414305405973855</v>
      </c>
      <c r="CC128" s="86">
        <f t="shared" si="96"/>
        <v>0.03959795933093132</v>
      </c>
      <c r="CD128" s="86">
        <f t="shared" si="97"/>
        <v>0</v>
      </c>
      <c r="CE128" s="86">
        <f t="shared" si="98"/>
        <v>0.0016842882007080155</v>
      </c>
      <c r="CF128" s="86">
        <f t="shared" si="146"/>
        <v>0.174214980216091</v>
      </c>
      <c r="CH128" s="264">
        <f t="shared" si="147"/>
        <v>1.4052921620193064</v>
      </c>
      <c r="CI128" s="264">
        <f t="shared" si="148"/>
        <v>0.11377538661925572</v>
      </c>
      <c r="CJ128" s="264">
        <f t="shared" si="149"/>
        <v>0.174214980216091</v>
      </c>
      <c r="CK128" s="293">
        <f t="shared" si="150"/>
        <v>0.7735145121594441</v>
      </c>
    </row>
    <row r="129" spans="1:89" ht="15">
      <c r="A129" s="240">
        <v>12002</v>
      </c>
      <c r="B129" s="261">
        <v>9</v>
      </c>
      <c r="C129" s="240">
        <v>0</v>
      </c>
      <c r="D129" s="240" t="s">
        <v>695</v>
      </c>
      <c r="E129" s="240">
        <v>83</v>
      </c>
      <c r="F129" s="240">
        <v>0.012452</v>
      </c>
      <c r="G129" s="255">
        <v>0.004519699395410127</v>
      </c>
      <c r="H129" s="241">
        <v>0.013697200000000001</v>
      </c>
      <c r="I129" s="241">
        <v>0</v>
      </c>
      <c r="J129" s="241">
        <v>0</v>
      </c>
      <c r="K129" s="241">
        <v>0.1270104</v>
      </c>
      <c r="L129" s="241">
        <v>0.0336204</v>
      </c>
      <c r="M129" s="241">
        <v>0</v>
      </c>
      <c r="N129" s="241">
        <v>0.1158036</v>
      </c>
      <c r="O129" s="241">
        <v>0</v>
      </c>
      <c r="P129" s="241">
        <v>0.1967416</v>
      </c>
      <c r="Q129" s="241">
        <v>1.5776684</v>
      </c>
      <c r="R129" s="241">
        <v>0.012452</v>
      </c>
      <c r="S129" s="241">
        <v>0.012452</v>
      </c>
      <c r="T129" s="241">
        <v>0</v>
      </c>
      <c r="U129" s="241">
        <v>0</v>
      </c>
      <c r="V129" s="241">
        <v>0.09463519999999999</v>
      </c>
      <c r="W129" s="241">
        <v>0.018678</v>
      </c>
      <c r="X129" s="241">
        <v>0</v>
      </c>
      <c r="Y129" s="241">
        <v>0.0336204</v>
      </c>
      <c r="Z129" s="241">
        <v>0.09712559999999999</v>
      </c>
      <c r="AA129" s="241">
        <v>0.30382879999999995</v>
      </c>
      <c r="AB129" s="241">
        <v>1.8665548</v>
      </c>
      <c r="AC129" s="241">
        <v>1.6835103999999999</v>
      </c>
      <c r="AD129" s="241">
        <v>1.880252</v>
      </c>
      <c r="AE129" s="241">
        <v>0.27643439999999997</v>
      </c>
      <c r="AF129" s="241">
        <v>0.2901316</v>
      </c>
      <c r="AI129" s="240">
        <v>12002</v>
      </c>
      <c r="AJ129" s="240">
        <v>9</v>
      </c>
      <c r="AK129" s="240">
        <v>0</v>
      </c>
      <c r="AL129" s="240" t="s">
        <v>695</v>
      </c>
      <c r="AM129" s="240">
        <v>83</v>
      </c>
      <c r="AN129" s="164">
        <v>0.004519699395410127</v>
      </c>
      <c r="AO129" s="86">
        <f aca="true" t="shared" si="151" ref="AO129:AO160">H129*$AN129/$F129</f>
        <v>0.0049716693349511395</v>
      </c>
      <c r="AP129" s="86">
        <f aca="true" t="shared" si="152" ref="AP129:AP160">I129*$AN129/$F129</f>
        <v>0</v>
      </c>
      <c r="AQ129" s="86">
        <f aca="true" t="shared" si="153" ref="AQ129:AQ160">K129*$AN129/$F129</f>
        <v>0.0461009338331833</v>
      </c>
      <c r="AR129" s="86">
        <f aca="true" t="shared" si="154" ref="AR129:AR160">L129*$AN129/$F129</f>
        <v>0.012203188367607342</v>
      </c>
      <c r="AS129" s="86">
        <f aca="true" t="shared" si="155" ref="AS129:AS160">M129*$AN129/$F129</f>
        <v>0</v>
      </c>
      <c r="AT129" s="86">
        <f aca="true" t="shared" si="156" ref="AT129:AT160">N129*$AN129/$F129</f>
        <v>0.04203320437731418</v>
      </c>
      <c r="AU129" s="86">
        <f aca="true" t="shared" si="157" ref="AU129:AU160">O129*$AN129/$F129</f>
        <v>0</v>
      </c>
      <c r="AV129" s="86">
        <f aca="true" t="shared" si="158" ref="AV129:AV160">P129*$AN129/$F129</f>
        <v>0.07141125044748001</v>
      </c>
      <c r="AW129" s="86">
        <f aca="true" t="shared" si="159" ref="AW129:AW160">Q129*$AN129/$F129</f>
        <v>0.5726459133984632</v>
      </c>
      <c r="AX129" s="86">
        <f aca="true" t="shared" si="160" ref="AX129:AX160">T129*$AN129/$F129</f>
        <v>0</v>
      </c>
      <c r="AY129" s="86">
        <f aca="true" t="shared" si="161" ref="AY129:AY160">U129*$AN129/$F129</f>
        <v>0</v>
      </c>
      <c r="AZ129" s="86">
        <f aca="true" t="shared" si="162" ref="AZ129:AZ160">V129*$AN129/$F129</f>
        <v>0.03434971540511696</v>
      </c>
      <c r="BA129" s="86">
        <f aca="true" t="shared" si="163" ref="BA129:BA160">W129*$AN129/$F129</f>
        <v>0.006779549093115191</v>
      </c>
      <c r="BB129" s="86">
        <f aca="true" t="shared" si="164" ref="BB129:BB160">X129*$AN129/$F129</f>
        <v>0</v>
      </c>
      <c r="BC129" s="86">
        <f aca="true" t="shared" si="165" ref="BC129:BC160">Y129*$AN129/$F129</f>
        <v>0.012203188367607342</v>
      </c>
      <c r="BD129" s="86">
        <f aca="true" t="shared" si="166" ref="BD129:BD160">Z129*$AN129/$F129</f>
        <v>0.035253655284198986</v>
      </c>
      <c r="BE129" s="86">
        <f aca="true" t="shared" si="167" ref="BE129:BE160">AA129*$AN129/$F129</f>
        <v>0.11028066524800709</v>
      </c>
      <c r="BF129" s="86">
        <f aca="true" t="shared" si="168" ref="BF129:BF160">AB129*$AN129/$F129</f>
        <v>0.677502939371978</v>
      </c>
      <c r="BG129" s="86">
        <f aca="true" t="shared" si="169" ref="BG129:BG160">AC129*$AN129/$F129</f>
        <v>0.6110633582594491</v>
      </c>
      <c r="BH129" s="86">
        <f aca="true" t="shared" si="170" ref="BH129:BH160">AD129*$AN129/$F129</f>
        <v>0.6824746087069291</v>
      </c>
      <c r="BI129" s="86">
        <f aca="true" t="shared" si="171" ref="BI129:BI160">AE129*$AN129/$F129</f>
        <v>0.1003373265781048</v>
      </c>
      <c r="BJ129" s="86">
        <f aca="true" t="shared" si="172" ref="BJ129:BJ160">AF129*$AN129/$F129</f>
        <v>0.10530899591305597</v>
      </c>
      <c r="BL129" s="86">
        <f t="shared" si="136"/>
        <v>0.0002177591168708599</v>
      </c>
      <c r="BM129" s="86">
        <f t="shared" si="137"/>
        <v>0</v>
      </c>
      <c r="BN129" s="86">
        <f t="shared" si="138"/>
        <v>0.0020192209018934284</v>
      </c>
      <c r="BO129" s="86">
        <f t="shared" si="139"/>
        <v>0.0005344996505012015</v>
      </c>
      <c r="BP129" s="86">
        <f t="shared" si="140"/>
        <v>0</v>
      </c>
      <c r="BQ129" s="86">
        <f t="shared" si="141"/>
        <v>0.025081891006852687</v>
      </c>
      <c r="BR129" s="86">
        <f t="shared" si="142"/>
        <v>0.0015045175347441226</v>
      </c>
      <c r="BS129" s="86">
        <f t="shared" si="143"/>
        <v>0</v>
      </c>
      <c r="BT129" s="86">
        <f t="shared" si="144"/>
        <v>0.0005344996505012015</v>
      </c>
      <c r="BU129" s="268">
        <f t="shared" si="145"/>
        <v>0.0298923878613635</v>
      </c>
      <c r="BW129" s="86">
        <f t="shared" si="90"/>
        <v>0.0002177591168708599</v>
      </c>
      <c r="BX129" s="86">
        <f t="shared" si="91"/>
        <v>0</v>
      </c>
      <c r="BY129" s="86">
        <f t="shared" si="92"/>
        <v>0.005384589071715809</v>
      </c>
      <c r="BZ129" s="86">
        <f t="shared" si="93"/>
        <v>0.0005344996505012015</v>
      </c>
      <c r="CA129" s="86">
        <f t="shared" si="94"/>
        <v>0</v>
      </c>
      <c r="CB129" s="86">
        <f t="shared" si="95"/>
        <v>0.025081891006852687</v>
      </c>
      <c r="CC129" s="86">
        <f t="shared" si="96"/>
        <v>0.004012046759317662</v>
      </c>
      <c r="CD129" s="86">
        <f t="shared" si="97"/>
        <v>0</v>
      </c>
      <c r="CE129" s="86">
        <f t="shared" si="98"/>
        <v>0.0005344996505012015</v>
      </c>
      <c r="CF129" s="86">
        <f t="shared" si="146"/>
        <v>0.03576528525575942</v>
      </c>
      <c r="CH129" s="264">
        <f t="shared" si="147"/>
        <v>0.44607625152939784</v>
      </c>
      <c r="CI129" s="264">
        <f t="shared" si="148"/>
        <v>0.0298923878613635</v>
      </c>
      <c r="CJ129" s="264">
        <f t="shared" si="149"/>
        <v>0.03576528525575942</v>
      </c>
      <c r="CK129" s="293">
        <f t="shared" si="150"/>
        <v>0.15879786653557185</v>
      </c>
    </row>
    <row r="130" spans="1:89" ht="15">
      <c r="A130" s="240">
        <v>12003</v>
      </c>
      <c r="B130" s="261">
        <v>9</v>
      </c>
      <c r="C130" s="240">
        <v>0</v>
      </c>
      <c r="D130" s="240" t="s">
        <v>695</v>
      </c>
      <c r="E130" s="240">
        <v>83</v>
      </c>
      <c r="F130" s="240">
        <v>0.012452</v>
      </c>
      <c r="G130" s="255">
        <v>0.004519699395410127</v>
      </c>
      <c r="H130" s="241">
        <v>0.6313164</v>
      </c>
      <c r="I130" s="241">
        <v>0</v>
      </c>
      <c r="J130" s="241">
        <v>0</v>
      </c>
      <c r="K130" s="241">
        <v>1.5602356</v>
      </c>
      <c r="L130" s="241">
        <v>0.0049808000000000005</v>
      </c>
      <c r="M130" s="241">
        <v>0</v>
      </c>
      <c r="N130" s="241">
        <v>0.10833239999999998</v>
      </c>
      <c r="O130" s="241">
        <v>0</v>
      </c>
      <c r="P130" s="241">
        <v>0.1394624</v>
      </c>
      <c r="Q130" s="241">
        <v>2.9274652</v>
      </c>
      <c r="R130" s="241">
        <v>0.012452</v>
      </c>
      <c r="S130" s="241">
        <v>0.012452</v>
      </c>
      <c r="T130" s="241">
        <v>0</v>
      </c>
      <c r="U130" s="241">
        <v>0</v>
      </c>
      <c r="V130" s="241">
        <v>1.49424</v>
      </c>
      <c r="W130" s="241">
        <v>0.0635052</v>
      </c>
      <c r="X130" s="241">
        <v>0</v>
      </c>
      <c r="Y130" s="241">
        <v>0</v>
      </c>
      <c r="Z130" s="241">
        <v>0.047317599999999994</v>
      </c>
      <c r="AA130" s="241">
        <v>2.3048652</v>
      </c>
      <c r="AB130" s="241">
        <v>4.6022592</v>
      </c>
      <c r="AC130" s="241">
        <v>5.092868</v>
      </c>
      <c r="AD130" s="241">
        <v>5.2335756</v>
      </c>
      <c r="AE130" s="241">
        <v>1.6735488</v>
      </c>
      <c r="AF130" s="241">
        <v>1.6735488</v>
      </c>
      <c r="AI130" s="240">
        <v>12003</v>
      </c>
      <c r="AJ130" s="240">
        <v>9</v>
      </c>
      <c r="AK130" s="240">
        <v>0</v>
      </c>
      <c r="AL130" s="240" t="s">
        <v>695</v>
      </c>
      <c r="AM130" s="240">
        <v>83</v>
      </c>
      <c r="AN130" s="164">
        <v>0.004519699395410127</v>
      </c>
      <c r="AO130" s="86">
        <f t="shared" si="151"/>
        <v>0.22914875934729342</v>
      </c>
      <c r="AP130" s="86">
        <f t="shared" si="152"/>
        <v>0</v>
      </c>
      <c r="AQ130" s="86">
        <f t="shared" si="153"/>
        <v>0.5663183342448889</v>
      </c>
      <c r="AR130" s="86">
        <f t="shared" si="154"/>
        <v>0.001807879758164051</v>
      </c>
      <c r="AS130" s="86">
        <f t="shared" si="155"/>
        <v>0</v>
      </c>
      <c r="AT130" s="86">
        <f t="shared" si="156"/>
        <v>0.039321384740068105</v>
      </c>
      <c r="AU130" s="86">
        <f t="shared" si="157"/>
        <v>0</v>
      </c>
      <c r="AV130" s="86">
        <f t="shared" si="158"/>
        <v>0.05062063322859342</v>
      </c>
      <c r="AW130" s="86">
        <f t="shared" si="159"/>
        <v>1.0625813278609209</v>
      </c>
      <c r="AX130" s="86">
        <f t="shared" si="160"/>
        <v>0</v>
      </c>
      <c r="AY130" s="86">
        <f t="shared" si="161"/>
        <v>0</v>
      </c>
      <c r="AZ130" s="86">
        <f t="shared" si="162"/>
        <v>0.5423639274492152</v>
      </c>
      <c r="BA130" s="86">
        <f t="shared" si="163"/>
        <v>0.02305046691659165</v>
      </c>
      <c r="BB130" s="86">
        <f t="shared" si="164"/>
        <v>0</v>
      </c>
      <c r="BC130" s="86">
        <f t="shared" si="165"/>
        <v>0</v>
      </c>
      <c r="BD130" s="86">
        <f t="shared" si="166"/>
        <v>0.01717485770255848</v>
      </c>
      <c r="BE130" s="86">
        <f t="shared" si="167"/>
        <v>0.8365963580904145</v>
      </c>
      <c r="BF130" s="86">
        <f t="shared" si="168"/>
        <v>1.670480896543583</v>
      </c>
      <c r="BG130" s="86">
        <f t="shared" si="169"/>
        <v>1.848557052722742</v>
      </c>
      <c r="BH130" s="86">
        <f t="shared" si="170"/>
        <v>1.8996296558908763</v>
      </c>
      <c r="BI130" s="86">
        <f t="shared" si="171"/>
        <v>0.607447598743121</v>
      </c>
      <c r="BJ130" s="86">
        <f t="shared" si="172"/>
        <v>0.607447598743121</v>
      </c>
      <c r="BL130" s="86">
        <f t="shared" si="136"/>
        <v>0.010036715659411452</v>
      </c>
      <c r="BM130" s="86">
        <f t="shared" si="137"/>
        <v>0</v>
      </c>
      <c r="BN130" s="86">
        <f t="shared" si="138"/>
        <v>0.024804743039926132</v>
      </c>
      <c r="BO130" s="86">
        <f t="shared" si="139"/>
        <v>7.918513340758543E-05</v>
      </c>
      <c r="BP130" s="86">
        <f t="shared" si="140"/>
        <v>0</v>
      </c>
      <c r="BQ130" s="86">
        <f t="shared" si="141"/>
        <v>0.04654106216030833</v>
      </c>
      <c r="BR130" s="86">
        <f t="shared" si="142"/>
        <v>0.023755540022275628</v>
      </c>
      <c r="BS130" s="86">
        <f t="shared" si="143"/>
        <v>0</v>
      </c>
      <c r="BT130" s="86">
        <f t="shared" si="144"/>
        <v>0</v>
      </c>
      <c r="BU130" s="268">
        <f t="shared" si="145"/>
        <v>0.10521724601532913</v>
      </c>
      <c r="BW130" s="86">
        <f t="shared" si="90"/>
        <v>0.010036715659411452</v>
      </c>
      <c r="BX130" s="86">
        <f t="shared" si="91"/>
        <v>0</v>
      </c>
      <c r="BY130" s="86">
        <f t="shared" si="92"/>
        <v>0.06614598143980302</v>
      </c>
      <c r="BZ130" s="86">
        <f t="shared" si="93"/>
        <v>7.918513340758543E-05</v>
      </c>
      <c r="CA130" s="86">
        <f t="shared" si="94"/>
        <v>0</v>
      </c>
      <c r="CB130" s="86">
        <f t="shared" si="95"/>
        <v>0.04654106216030833</v>
      </c>
      <c r="CC130" s="86">
        <f t="shared" si="96"/>
        <v>0.06334810672606836</v>
      </c>
      <c r="CD130" s="86">
        <f t="shared" si="97"/>
        <v>0</v>
      </c>
      <c r="CE130" s="86">
        <f t="shared" si="98"/>
        <v>0</v>
      </c>
      <c r="CF130" s="86">
        <f t="shared" si="146"/>
        <v>0.18615105111899877</v>
      </c>
      <c r="CH130" s="264">
        <f t="shared" si="147"/>
        <v>1.3494466484876015</v>
      </c>
      <c r="CI130" s="264">
        <f t="shared" si="148"/>
        <v>0.10521724601532913</v>
      </c>
      <c r="CJ130" s="264">
        <f t="shared" si="149"/>
        <v>0.18615105111899877</v>
      </c>
      <c r="CK130" s="293">
        <f t="shared" si="150"/>
        <v>0.8265106669683546</v>
      </c>
    </row>
    <row r="131" spans="1:95" ht="15">
      <c r="A131" s="240">
        <v>12004</v>
      </c>
      <c r="B131" s="261">
        <v>9</v>
      </c>
      <c r="C131" s="240">
        <v>0</v>
      </c>
      <c r="D131" s="240" t="s">
        <v>525</v>
      </c>
      <c r="E131" s="240">
        <v>82</v>
      </c>
      <c r="F131" s="240">
        <v>0.014286</v>
      </c>
      <c r="G131" s="255">
        <v>0.005185385926985951</v>
      </c>
      <c r="H131" s="241">
        <v>0.4942956</v>
      </c>
      <c r="I131" s="241">
        <v>0</v>
      </c>
      <c r="J131" s="241">
        <v>0</v>
      </c>
      <c r="K131" s="241">
        <v>0.1900038</v>
      </c>
      <c r="L131" s="241">
        <v>0</v>
      </c>
      <c r="M131" s="241">
        <v>0.2057184</v>
      </c>
      <c r="N131" s="241">
        <v>0.0685728</v>
      </c>
      <c r="O131" s="241">
        <v>0</v>
      </c>
      <c r="P131" s="241">
        <v>0.107145</v>
      </c>
      <c r="Q131" s="241">
        <v>0</v>
      </c>
      <c r="R131" s="241">
        <v>0</v>
      </c>
      <c r="S131" s="241">
        <v>0</v>
      </c>
      <c r="T131" s="241">
        <v>0.045715200000000004</v>
      </c>
      <c r="U131" s="241">
        <v>0</v>
      </c>
      <c r="V131" s="241">
        <v>0.1671462</v>
      </c>
      <c r="W131" s="241">
        <v>0.021429</v>
      </c>
      <c r="X131" s="241">
        <v>0</v>
      </c>
      <c r="Y131" s="241">
        <v>0</v>
      </c>
      <c r="Z131" s="241">
        <v>0.0671442</v>
      </c>
      <c r="AA131" s="241">
        <v>0.9614478</v>
      </c>
      <c r="AB131" s="241">
        <v>0.4657236</v>
      </c>
      <c r="AC131" s="241">
        <v>0.8528742</v>
      </c>
      <c r="AD131" s="241">
        <v>0.9600192000000001</v>
      </c>
      <c r="AE131" s="241">
        <v>0.464295</v>
      </c>
      <c r="AF131" s="241">
        <v>0.4671522</v>
      </c>
      <c r="AI131" s="240">
        <v>12004</v>
      </c>
      <c r="AJ131" s="240">
        <v>9</v>
      </c>
      <c r="AK131" s="240">
        <v>0</v>
      </c>
      <c r="AL131" s="240" t="s">
        <v>525</v>
      </c>
      <c r="AM131" s="240">
        <v>82</v>
      </c>
      <c r="AN131" s="164">
        <v>0.005185385926985951</v>
      </c>
      <c r="AO131" s="86">
        <f t="shared" si="151"/>
        <v>0.17941435307371392</v>
      </c>
      <c r="AP131" s="86">
        <f t="shared" si="152"/>
        <v>0</v>
      </c>
      <c r="AQ131" s="86">
        <f t="shared" si="153"/>
        <v>0.06896563282891315</v>
      </c>
      <c r="AR131" s="86">
        <f t="shared" si="154"/>
        <v>0</v>
      </c>
      <c r="AS131" s="86">
        <f t="shared" si="155"/>
        <v>0.0746695573485977</v>
      </c>
      <c r="AT131" s="86">
        <f t="shared" si="156"/>
        <v>0.024889852449532568</v>
      </c>
      <c r="AU131" s="86">
        <f t="shared" si="157"/>
        <v>0</v>
      </c>
      <c r="AV131" s="86">
        <f t="shared" si="158"/>
        <v>0.03889039445239464</v>
      </c>
      <c r="AW131" s="86">
        <f t="shared" si="159"/>
        <v>0</v>
      </c>
      <c r="AX131" s="86">
        <f t="shared" si="160"/>
        <v>0.016593234966355046</v>
      </c>
      <c r="AY131" s="86">
        <f t="shared" si="161"/>
        <v>0</v>
      </c>
      <c r="AZ131" s="86">
        <f t="shared" si="162"/>
        <v>0.06066901534573563</v>
      </c>
      <c r="BA131" s="86">
        <f t="shared" si="163"/>
        <v>0.0077780788904789275</v>
      </c>
      <c r="BB131" s="86">
        <f t="shared" si="164"/>
        <v>0</v>
      </c>
      <c r="BC131" s="86">
        <f t="shared" si="165"/>
        <v>0</v>
      </c>
      <c r="BD131" s="86">
        <f t="shared" si="166"/>
        <v>0.02437131385683397</v>
      </c>
      <c r="BE131" s="86">
        <f t="shared" si="167"/>
        <v>0.3489764728861545</v>
      </c>
      <c r="BF131" s="86">
        <f t="shared" si="168"/>
        <v>0.16904358121974203</v>
      </c>
      <c r="BG131" s="86">
        <f t="shared" si="169"/>
        <v>0.3095675398410613</v>
      </c>
      <c r="BH131" s="86">
        <f t="shared" si="170"/>
        <v>0.34845793429345595</v>
      </c>
      <c r="BI131" s="86">
        <f t="shared" si="171"/>
        <v>0.1685250426270434</v>
      </c>
      <c r="BJ131" s="86">
        <f t="shared" si="172"/>
        <v>0.1695621198124406</v>
      </c>
      <c r="BL131" s="86">
        <f t="shared" si="136"/>
        <v>0.00785834866462867</v>
      </c>
      <c r="BM131" s="86">
        <f t="shared" si="137"/>
        <v>0</v>
      </c>
      <c r="BN131" s="86">
        <f t="shared" si="138"/>
        <v>0.0030206947179063958</v>
      </c>
      <c r="BO131" s="86">
        <f t="shared" si="139"/>
        <v>0</v>
      </c>
      <c r="BP131" s="86">
        <f t="shared" si="140"/>
        <v>0.0032705266118685794</v>
      </c>
      <c r="BQ131" s="86">
        <f t="shared" si="141"/>
        <v>0</v>
      </c>
      <c r="BR131" s="86">
        <f t="shared" si="142"/>
        <v>0.0026573028721432203</v>
      </c>
      <c r="BS131" s="86">
        <f t="shared" si="143"/>
        <v>0</v>
      </c>
      <c r="BT131" s="86">
        <f t="shared" si="144"/>
        <v>0</v>
      </c>
      <c r="BU131" s="268">
        <f t="shared" si="145"/>
        <v>0.016806872866546863</v>
      </c>
      <c r="BW131" s="86">
        <f t="shared" si="90"/>
        <v>0.00785834866462867</v>
      </c>
      <c r="BX131" s="86">
        <f t="shared" si="91"/>
        <v>0</v>
      </c>
      <c r="BY131" s="86">
        <f t="shared" si="92"/>
        <v>0.008055185914417055</v>
      </c>
      <c r="BZ131" s="86">
        <f t="shared" si="93"/>
        <v>0</v>
      </c>
      <c r="CA131" s="86">
        <f t="shared" si="94"/>
        <v>0.0032705266118685794</v>
      </c>
      <c r="CB131" s="86">
        <f t="shared" si="95"/>
        <v>0</v>
      </c>
      <c r="CC131" s="86">
        <f t="shared" si="96"/>
        <v>0.0070861409923819235</v>
      </c>
      <c r="CD131" s="86">
        <f t="shared" si="97"/>
        <v>0</v>
      </c>
      <c r="CE131" s="86">
        <f t="shared" si="98"/>
        <v>0</v>
      </c>
      <c r="CF131" s="86">
        <f t="shared" si="146"/>
        <v>0.02627020218329623</v>
      </c>
      <c r="CH131" s="264">
        <f t="shared" si="147"/>
        <v>0.22598430408397474</v>
      </c>
      <c r="CI131" s="264">
        <f t="shared" si="148"/>
        <v>0.016806872866546863</v>
      </c>
      <c r="CJ131" s="264">
        <f t="shared" si="149"/>
        <v>0.02627020218329623</v>
      </c>
      <c r="CK131" s="293">
        <f t="shared" si="150"/>
        <v>0.11663969769383527</v>
      </c>
      <c r="CL131" s="135"/>
      <c r="CM131" s="135"/>
      <c r="CN131" s="135"/>
      <c r="CO131" s="135"/>
      <c r="CP131" s="135"/>
      <c r="CQ131" s="135"/>
    </row>
    <row r="132" spans="1:89" ht="15">
      <c r="A132" s="240">
        <v>12005</v>
      </c>
      <c r="B132" s="261">
        <v>9</v>
      </c>
      <c r="C132" s="240">
        <v>0</v>
      </c>
      <c r="D132" s="240" t="s">
        <v>695</v>
      </c>
      <c r="E132" s="240">
        <v>83</v>
      </c>
      <c r="F132" s="240">
        <v>0.012452</v>
      </c>
      <c r="G132" s="255">
        <v>0.004519699395410127</v>
      </c>
      <c r="H132" s="241">
        <v>0</v>
      </c>
      <c r="I132" s="241">
        <v>0</v>
      </c>
      <c r="J132" s="241">
        <v>0</v>
      </c>
      <c r="K132" s="241">
        <v>0.5877344</v>
      </c>
      <c r="L132" s="241">
        <v>0.009961600000000001</v>
      </c>
      <c r="M132" s="241">
        <v>0</v>
      </c>
      <c r="N132" s="241">
        <v>0.1544048</v>
      </c>
      <c r="O132" s="241">
        <v>0</v>
      </c>
      <c r="P132" s="241">
        <v>1.1630168</v>
      </c>
      <c r="Q132" s="241">
        <v>1.9512283999999998</v>
      </c>
      <c r="R132" s="241">
        <v>0.012452</v>
      </c>
      <c r="S132" s="241">
        <v>0.012452</v>
      </c>
      <c r="T132" s="241">
        <v>0</v>
      </c>
      <c r="U132" s="241">
        <v>0</v>
      </c>
      <c r="V132" s="241">
        <v>0.3249972</v>
      </c>
      <c r="W132" s="241">
        <v>0.26024679999999994</v>
      </c>
      <c r="X132" s="241">
        <v>0</v>
      </c>
      <c r="Y132" s="241">
        <v>0.0049808000000000005</v>
      </c>
      <c r="Z132" s="241">
        <v>0.043581999999999996</v>
      </c>
      <c r="AA132" s="241">
        <v>0.7545912</v>
      </c>
      <c r="AB132" s="241">
        <v>2.7058196</v>
      </c>
      <c r="AC132" s="241">
        <v>1.5415576</v>
      </c>
      <c r="AD132" s="241">
        <v>2.7058196</v>
      </c>
      <c r="AE132" s="241">
        <v>0.7521007999999999</v>
      </c>
      <c r="AF132" s="241">
        <v>0.7545912</v>
      </c>
      <c r="AI132" s="240">
        <v>12005</v>
      </c>
      <c r="AJ132" s="240">
        <v>9</v>
      </c>
      <c r="AK132" s="240">
        <v>0</v>
      </c>
      <c r="AL132" s="240" t="s">
        <v>695</v>
      </c>
      <c r="AM132" s="240">
        <v>83</v>
      </c>
      <c r="AN132" s="164">
        <v>0.004519699395410127</v>
      </c>
      <c r="AO132" s="86">
        <f t="shared" si="151"/>
        <v>0</v>
      </c>
      <c r="AP132" s="86">
        <f t="shared" si="152"/>
        <v>0</v>
      </c>
      <c r="AQ132" s="86">
        <f t="shared" si="153"/>
        <v>0.21332981146335797</v>
      </c>
      <c r="AR132" s="86">
        <f t="shared" si="154"/>
        <v>0.003615759516328102</v>
      </c>
      <c r="AS132" s="86">
        <f t="shared" si="155"/>
        <v>0</v>
      </c>
      <c r="AT132" s="86">
        <f t="shared" si="156"/>
        <v>0.05604427250308558</v>
      </c>
      <c r="AU132" s="86">
        <f t="shared" si="157"/>
        <v>0</v>
      </c>
      <c r="AV132" s="86">
        <f t="shared" si="158"/>
        <v>0.42213992353130586</v>
      </c>
      <c r="AW132" s="86">
        <f t="shared" si="159"/>
        <v>0.7082368952607668</v>
      </c>
      <c r="AX132" s="86">
        <f t="shared" si="160"/>
        <v>0</v>
      </c>
      <c r="AY132" s="86">
        <f t="shared" si="161"/>
        <v>0</v>
      </c>
      <c r="AZ132" s="86">
        <f t="shared" si="162"/>
        <v>0.11796415422020431</v>
      </c>
      <c r="BA132" s="86">
        <f t="shared" si="163"/>
        <v>0.09446171736407163</v>
      </c>
      <c r="BB132" s="86">
        <f t="shared" si="164"/>
        <v>0</v>
      </c>
      <c r="BC132" s="86">
        <f t="shared" si="165"/>
        <v>0.001807879758164051</v>
      </c>
      <c r="BD132" s="86">
        <f t="shared" si="166"/>
        <v>0.015818947883935442</v>
      </c>
      <c r="BE132" s="86">
        <f t="shared" si="167"/>
        <v>0.2738937833618537</v>
      </c>
      <c r="BF132" s="86">
        <f t="shared" si="168"/>
        <v>0.9821306786226206</v>
      </c>
      <c r="BG132" s="86">
        <f t="shared" si="169"/>
        <v>0.5595387851517737</v>
      </c>
      <c r="BH132" s="86">
        <f t="shared" si="170"/>
        <v>0.9821306786226206</v>
      </c>
      <c r="BI132" s="86">
        <f t="shared" si="171"/>
        <v>0.27298984348277167</v>
      </c>
      <c r="BJ132" s="86">
        <f t="shared" si="172"/>
        <v>0.2738937833618537</v>
      </c>
      <c r="BL132" s="86">
        <f t="shared" si="136"/>
        <v>0</v>
      </c>
      <c r="BM132" s="86">
        <f t="shared" si="137"/>
        <v>0</v>
      </c>
      <c r="BN132" s="86">
        <f t="shared" si="138"/>
        <v>0.009343845742095078</v>
      </c>
      <c r="BO132" s="86">
        <f t="shared" si="139"/>
        <v>0.00015837026681517086</v>
      </c>
      <c r="BP132" s="86">
        <f t="shared" si="140"/>
        <v>0</v>
      </c>
      <c r="BQ132" s="86">
        <f t="shared" si="141"/>
        <v>0.031020776012421584</v>
      </c>
      <c r="BR132" s="86">
        <f t="shared" si="142"/>
        <v>0.005166829954844949</v>
      </c>
      <c r="BS132" s="86">
        <f t="shared" si="143"/>
        <v>0</v>
      </c>
      <c r="BT132" s="86">
        <f t="shared" si="144"/>
        <v>7.918513340758543E-05</v>
      </c>
      <c r="BU132" s="268">
        <f t="shared" si="145"/>
        <v>0.04576900710958437</v>
      </c>
      <c r="BW132" s="86">
        <f t="shared" si="90"/>
        <v>0</v>
      </c>
      <c r="BX132" s="86">
        <f t="shared" si="91"/>
        <v>0</v>
      </c>
      <c r="BY132" s="86">
        <f t="shared" si="92"/>
        <v>0.02491692197892021</v>
      </c>
      <c r="BZ132" s="86">
        <f t="shared" si="93"/>
        <v>0.00015837026681517086</v>
      </c>
      <c r="CA132" s="86">
        <f t="shared" si="94"/>
        <v>0</v>
      </c>
      <c r="CB132" s="86">
        <f t="shared" si="95"/>
        <v>0.031020776012421584</v>
      </c>
      <c r="CC132" s="86">
        <f t="shared" si="96"/>
        <v>0.013778213212919868</v>
      </c>
      <c r="CD132" s="86">
        <f t="shared" si="97"/>
        <v>0</v>
      </c>
      <c r="CE132" s="86">
        <f t="shared" si="98"/>
        <v>7.918513340758543E-05</v>
      </c>
      <c r="CF132" s="86">
        <f t="shared" si="146"/>
        <v>0.06995346660448443</v>
      </c>
      <c r="CH132" s="264">
        <f t="shared" si="147"/>
        <v>0.40846331316079476</v>
      </c>
      <c r="CI132" s="264">
        <f t="shared" si="148"/>
        <v>0.04576900710958437</v>
      </c>
      <c r="CJ132" s="264">
        <f t="shared" si="149"/>
        <v>0.06995346660448443</v>
      </c>
      <c r="CK132" s="293">
        <f t="shared" si="150"/>
        <v>0.31059339172391087</v>
      </c>
    </row>
    <row r="133" spans="1:89" ht="15">
      <c r="A133" s="240">
        <v>12006</v>
      </c>
      <c r="B133" s="261">
        <v>9</v>
      </c>
      <c r="C133" s="240">
        <v>0</v>
      </c>
      <c r="D133" s="240" t="s">
        <v>695</v>
      </c>
      <c r="E133" s="240">
        <v>83</v>
      </c>
      <c r="F133" s="240">
        <v>0.012452</v>
      </c>
      <c r="G133" s="255">
        <v>0.004519699395410127</v>
      </c>
      <c r="H133" s="241">
        <v>0.1045968</v>
      </c>
      <c r="I133" s="241">
        <v>0</v>
      </c>
      <c r="J133" s="241">
        <v>0</v>
      </c>
      <c r="K133" s="241">
        <v>0.029884799999999996</v>
      </c>
      <c r="L133" s="241">
        <v>0</v>
      </c>
      <c r="M133" s="241">
        <v>0</v>
      </c>
      <c r="N133" s="241">
        <v>0.0585244</v>
      </c>
      <c r="O133" s="241">
        <v>0</v>
      </c>
      <c r="P133" s="241">
        <v>1.0173284</v>
      </c>
      <c r="Q133" s="241">
        <v>1.8404056</v>
      </c>
      <c r="R133" s="241">
        <v>0.012452</v>
      </c>
      <c r="S133" s="241">
        <v>0.012452</v>
      </c>
      <c r="T133" s="241">
        <v>0.039846400000000004</v>
      </c>
      <c r="U133" s="241">
        <v>0</v>
      </c>
      <c r="V133" s="241">
        <v>0</v>
      </c>
      <c r="W133" s="241">
        <v>0.029884799999999996</v>
      </c>
      <c r="X133" s="241">
        <v>0</v>
      </c>
      <c r="Y133" s="241">
        <v>0</v>
      </c>
      <c r="Z133" s="241">
        <v>0.0585244</v>
      </c>
      <c r="AA133" s="241">
        <v>0.19300599999999998</v>
      </c>
      <c r="AB133" s="241">
        <v>1.9288148</v>
      </c>
      <c r="AC133" s="241">
        <v>1.0160832</v>
      </c>
      <c r="AD133" s="241">
        <v>2.0334116</v>
      </c>
      <c r="AE133" s="241">
        <v>0.0884092</v>
      </c>
      <c r="AF133" s="241">
        <v>0.0884092</v>
      </c>
      <c r="AI133" s="240">
        <v>12006</v>
      </c>
      <c r="AJ133" s="240">
        <v>9</v>
      </c>
      <c r="AK133" s="240">
        <v>0</v>
      </c>
      <c r="AL133" s="240" t="s">
        <v>695</v>
      </c>
      <c r="AM133" s="240">
        <v>83</v>
      </c>
      <c r="AN133" s="164">
        <v>0.004519699395410127</v>
      </c>
      <c r="AO133" s="86">
        <f t="shared" si="151"/>
        <v>0.037965474921445065</v>
      </c>
      <c r="AP133" s="86">
        <f t="shared" si="152"/>
        <v>0</v>
      </c>
      <c r="AQ133" s="86">
        <f t="shared" si="153"/>
        <v>0.010847278548984303</v>
      </c>
      <c r="AR133" s="86">
        <f t="shared" si="154"/>
        <v>0</v>
      </c>
      <c r="AS133" s="86">
        <f t="shared" si="155"/>
        <v>0</v>
      </c>
      <c r="AT133" s="86">
        <f t="shared" si="156"/>
        <v>0.021242587158427598</v>
      </c>
      <c r="AU133" s="86">
        <f t="shared" si="157"/>
        <v>0</v>
      </c>
      <c r="AV133" s="86">
        <f t="shared" si="158"/>
        <v>0.3692594406050074</v>
      </c>
      <c r="AW133" s="86">
        <f t="shared" si="159"/>
        <v>0.6680115706416168</v>
      </c>
      <c r="AX133" s="86">
        <f t="shared" si="160"/>
        <v>0.014463038065312408</v>
      </c>
      <c r="AY133" s="86">
        <f t="shared" si="161"/>
        <v>0</v>
      </c>
      <c r="AZ133" s="86">
        <f t="shared" si="162"/>
        <v>0</v>
      </c>
      <c r="BA133" s="86">
        <f t="shared" si="163"/>
        <v>0.010847278548984303</v>
      </c>
      <c r="BB133" s="86">
        <f t="shared" si="164"/>
        <v>0</v>
      </c>
      <c r="BC133" s="86">
        <f t="shared" si="165"/>
        <v>0</v>
      </c>
      <c r="BD133" s="86">
        <f t="shared" si="166"/>
        <v>0.021242587158427598</v>
      </c>
      <c r="BE133" s="86">
        <f t="shared" si="167"/>
        <v>0.07005534062885696</v>
      </c>
      <c r="BF133" s="86">
        <f t="shared" si="168"/>
        <v>0.7001014363490288</v>
      </c>
      <c r="BG133" s="86">
        <f t="shared" si="169"/>
        <v>0.3688074706654664</v>
      </c>
      <c r="BH133" s="86">
        <f t="shared" si="170"/>
        <v>0.7380669112704737</v>
      </c>
      <c r="BI133" s="86">
        <f t="shared" si="171"/>
        <v>0.032089865707411895</v>
      </c>
      <c r="BJ133" s="86">
        <f t="shared" si="172"/>
        <v>0.032089865707411895</v>
      </c>
      <c r="BL133" s="86">
        <f t="shared" si="136"/>
        <v>0.0016628878015592938</v>
      </c>
      <c r="BM133" s="86">
        <f t="shared" si="137"/>
        <v>0</v>
      </c>
      <c r="BN133" s="86">
        <f t="shared" si="138"/>
        <v>0.00047511080044551244</v>
      </c>
      <c r="BO133" s="86">
        <f t="shared" si="139"/>
        <v>0</v>
      </c>
      <c r="BP133" s="86">
        <f t="shared" si="140"/>
        <v>0</v>
      </c>
      <c r="BQ133" s="86">
        <f t="shared" si="141"/>
        <v>0.029258906794102812</v>
      </c>
      <c r="BR133" s="86">
        <f t="shared" si="142"/>
        <v>0</v>
      </c>
      <c r="BS133" s="86">
        <f t="shared" si="143"/>
        <v>0</v>
      </c>
      <c r="BT133" s="86">
        <f t="shared" si="144"/>
        <v>0</v>
      </c>
      <c r="BU133" s="268">
        <f t="shared" si="145"/>
        <v>0.03139690539610762</v>
      </c>
      <c r="BW133" s="86">
        <f t="shared" si="90"/>
        <v>0.0016628878015592938</v>
      </c>
      <c r="BX133" s="86">
        <f t="shared" si="91"/>
        <v>0</v>
      </c>
      <c r="BY133" s="86">
        <f t="shared" si="92"/>
        <v>0.0012669621345213667</v>
      </c>
      <c r="BZ133" s="86">
        <f t="shared" si="93"/>
        <v>0</v>
      </c>
      <c r="CA133" s="86">
        <f t="shared" si="94"/>
        <v>0</v>
      </c>
      <c r="CB133" s="86">
        <f t="shared" si="95"/>
        <v>0.029258906794102812</v>
      </c>
      <c r="CC133" s="86">
        <f t="shared" si="96"/>
        <v>0</v>
      </c>
      <c r="CD133" s="86">
        <f t="shared" si="97"/>
        <v>0</v>
      </c>
      <c r="CE133" s="86">
        <f t="shared" si="98"/>
        <v>0</v>
      </c>
      <c r="CF133" s="86">
        <f t="shared" si="146"/>
        <v>0.032188756730183475</v>
      </c>
      <c r="CH133" s="264">
        <f t="shared" si="147"/>
        <v>0.2692294535857904</v>
      </c>
      <c r="CI133" s="264">
        <f t="shared" si="148"/>
        <v>0.03139690539610762</v>
      </c>
      <c r="CJ133" s="264">
        <f t="shared" si="149"/>
        <v>0.032188756730183475</v>
      </c>
      <c r="CK133" s="293">
        <f t="shared" si="150"/>
        <v>0.14291807988201463</v>
      </c>
    </row>
    <row r="134" spans="1:89" ht="15">
      <c r="A134" s="240">
        <v>12007</v>
      </c>
      <c r="B134" s="261">
        <v>9</v>
      </c>
      <c r="C134" s="240">
        <v>0</v>
      </c>
      <c r="D134" s="240" t="s">
        <v>695</v>
      </c>
      <c r="E134" s="240">
        <v>83</v>
      </c>
      <c r="F134" s="240">
        <v>0.014286</v>
      </c>
      <c r="G134" s="255">
        <v>0.005185385926985951</v>
      </c>
      <c r="H134" s="241">
        <v>0</v>
      </c>
      <c r="I134" s="241">
        <v>0</v>
      </c>
      <c r="J134" s="241">
        <v>0</v>
      </c>
      <c r="K134" s="241">
        <v>0.107145</v>
      </c>
      <c r="L134" s="241">
        <v>0</v>
      </c>
      <c r="M134" s="241">
        <v>0</v>
      </c>
      <c r="N134" s="241">
        <v>0.335721</v>
      </c>
      <c r="O134" s="241">
        <v>0</v>
      </c>
      <c r="P134" s="241">
        <v>0.0671442</v>
      </c>
      <c r="Q134" s="241">
        <v>0</v>
      </c>
      <c r="R134" s="241">
        <v>0</v>
      </c>
      <c r="S134" s="241">
        <v>0</v>
      </c>
      <c r="T134" s="241">
        <v>0</v>
      </c>
      <c r="U134" s="241">
        <v>0</v>
      </c>
      <c r="V134" s="241">
        <v>0.0414294</v>
      </c>
      <c r="W134" s="241">
        <v>0.015714600000000002</v>
      </c>
      <c r="X134" s="241">
        <v>0</v>
      </c>
      <c r="Y134" s="241">
        <v>0</v>
      </c>
      <c r="Z134" s="241">
        <v>0.064287</v>
      </c>
      <c r="AA134" s="241">
        <v>0.44429460000000004</v>
      </c>
      <c r="AB134" s="241">
        <v>0.44429460000000004</v>
      </c>
      <c r="AC134" s="241">
        <v>0.3742932</v>
      </c>
      <c r="AD134" s="241">
        <v>0.44429460000000004</v>
      </c>
      <c r="AE134" s="241">
        <v>0.442866</v>
      </c>
      <c r="AF134" s="241">
        <v>0.44429460000000004</v>
      </c>
      <c r="AI134" s="240">
        <v>12007</v>
      </c>
      <c r="AJ134" s="240">
        <v>9</v>
      </c>
      <c r="AK134" s="240">
        <v>0</v>
      </c>
      <c r="AL134" s="240" t="s">
        <v>695</v>
      </c>
      <c r="AM134" s="240">
        <v>83</v>
      </c>
      <c r="AN134" s="164">
        <v>0.005185385926985951</v>
      </c>
      <c r="AO134" s="86">
        <f t="shared" si="151"/>
        <v>0</v>
      </c>
      <c r="AP134" s="86">
        <f t="shared" si="152"/>
        <v>0</v>
      </c>
      <c r="AQ134" s="86">
        <f t="shared" si="153"/>
        <v>0.03889039445239464</v>
      </c>
      <c r="AR134" s="86">
        <f t="shared" si="154"/>
        <v>0</v>
      </c>
      <c r="AS134" s="86">
        <f t="shared" si="155"/>
        <v>0</v>
      </c>
      <c r="AT134" s="86">
        <f t="shared" si="156"/>
        <v>0.12185656928416985</v>
      </c>
      <c r="AU134" s="86">
        <f t="shared" si="157"/>
        <v>0</v>
      </c>
      <c r="AV134" s="86">
        <f t="shared" si="158"/>
        <v>0.02437131385683397</v>
      </c>
      <c r="AW134" s="86">
        <f t="shared" si="159"/>
        <v>0</v>
      </c>
      <c r="AX134" s="86">
        <f t="shared" si="160"/>
        <v>0</v>
      </c>
      <c r="AY134" s="86">
        <f t="shared" si="161"/>
        <v>0</v>
      </c>
      <c r="AZ134" s="86">
        <f t="shared" si="162"/>
        <v>0.01503761918825926</v>
      </c>
      <c r="BA134" s="86">
        <f t="shared" si="163"/>
        <v>0.005703924519684547</v>
      </c>
      <c r="BB134" s="86">
        <f t="shared" si="164"/>
        <v>0</v>
      </c>
      <c r="BC134" s="86">
        <f t="shared" si="165"/>
        <v>0</v>
      </c>
      <c r="BD134" s="86">
        <f t="shared" si="166"/>
        <v>0.02333423667143678</v>
      </c>
      <c r="BE134" s="86">
        <f t="shared" si="167"/>
        <v>0.1612655023292631</v>
      </c>
      <c r="BF134" s="86">
        <f t="shared" si="168"/>
        <v>0.1612655023292631</v>
      </c>
      <c r="BG134" s="86">
        <f t="shared" si="169"/>
        <v>0.13585711128703193</v>
      </c>
      <c r="BH134" s="86">
        <f t="shared" si="170"/>
        <v>0.1612655023292631</v>
      </c>
      <c r="BI134" s="86">
        <f t="shared" si="171"/>
        <v>0.1607469637365645</v>
      </c>
      <c r="BJ134" s="86">
        <f t="shared" si="172"/>
        <v>0.1612655023292631</v>
      </c>
      <c r="BL134" s="86">
        <f t="shared" si="136"/>
        <v>0</v>
      </c>
      <c r="BM134" s="86">
        <f t="shared" si="137"/>
        <v>0</v>
      </c>
      <c r="BN134" s="86">
        <f t="shared" si="138"/>
        <v>0.001703399277014885</v>
      </c>
      <c r="BO134" s="86">
        <f t="shared" si="139"/>
        <v>0</v>
      </c>
      <c r="BP134" s="86">
        <f t="shared" si="140"/>
        <v>0</v>
      </c>
      <c r="BQ134" s="86">
        <f t="shared" si="141"/>
        <v>0</v>
      </c>
      <c r="BR134" s="86">
        <f t="shared" si="142"/>
        <v>0.0006586477204457555</v>
      </c>
      <c r="BS134" s="86">
        <f t="shared" si="143"/>
        <v>0</v>
      </c>
      <c r="BT134" s="86">
        <f t="shared" si="144"/>
        <v>0</v>
      </c>
      <c r="BU134" s="268">
        <f t="shared" si="145"/>
        <v>0.0023620469974606406</v>
      </c>
      <c r="BW134" s="86">
        <f t="shared" si="90"/>
        <v>0</v>
      </c>
      <c r="BX134" s="86">
        <f t="shared" si="91"/>
        <v>0</v>
      </c>
      <c r="BY134" s="86">
        <f t="shared" si="92"/>
        <v>0.004542398072039694</v>
      </c>
      <c r="BZ134" s="86">
        <f t="shared" si="93"/>
        <v>0</v>
      </c>
      <c r="CA134" s="86">
        <f t="shared" si="94"/>
        <v>0</v>
      </c>
      <c r="CB134" s="86">
        <f t="shared" si="95"/>
        <v>0</v>
      </c>
      <c r="CC134" s="86">
        <f t="shared" si="96"/>
        <v>0.0017563939211886822</v>
      </c>
      <c r="CD134" s="86">
        <f t="shared" si="97"/>
        <v>0</v>
      </c>
      <c r="CE134" s="86">
        <f t="shared" si="98"/>
        <v>0</v>
      </c>
      <c r="CF134" s="86">
        <f t="shared" si="146"/>
        <v>0.006298791993228376</v>
      </c>
      <c r="CH134" s="264">
        <f t="shared" si="147"/>
        <v>0.0991756912395333</v>
      </c>
      <c r="CI134" s="264">
        <f t="shared" si="148"/>
        <v>0.0023620469974606406</v>
      </c>
      <c r="CJ134" s="264">
        <f t="shared" si="149"/>
        <v>0.006298791993228376</v>
      </c>
      <c r="CK134" s="293">
        <f t="shared" si="150"/>
        <v>0.027966636449933992</v>
      </c>
    </row>
    <row r="135" spans="1:89" ht="15">
      <c r="A135" s="240">
        <v>13001</v>
      </c>
      <c r="B135" s="261">
        <v>9</v>
      </c>
      <c r="C135" s="240">
        <v>0</v>
      </c>
      <c r="D135" s="240" t="s">
        <v>695</v>
      </c>
      <c r="E135" s="240">
        <v>83</v>
      </c>
      <c r="F135" s="240">
        <v>0.001407</v>
      </c>
      <c r="G135" s="255">
        <v>0.0005106984459799268</v>
      </c>
      <c r="H135" s="241">
        <v>0.0047838</v>
      </c>
      <c r="I135" s="241">
        <v>0.009849</v>
      </c>
      <c r="J135" s="241">
        <v>0.001407</v>
      </c>
      <c r="K135" s="241">
        <v>0.036722700000000004</v>
      </c>
      <c r="L135" s="241">
        <v>0.026451600000000002</v>
      </c>
      <c r="M135" s="241">
        <v>0</v>
      </c>
      <c r="N135" s="241">
        <v>0.0161805</v>
      </c>
      <c r="O135" s="241">
        <v>0.0022512</v>
      </c>
      <c r="P135" s="241">
        <v>0.0128037</v>
      </c>
      <c r="Q135" s="241">
        <v>0</v>
      </c>
      <c r="R135" s="241">
        <v>0</v>
      </c>
      <c r="S135" s="241">
        <v>0</v>
      </c>
      <c r="T135" s="241">
        <v>0.0015477000000000002</v>
      </c>
      <c r="U135" s="241">
        <v>0</v>
      </c>
      <c r="V135" s="241">
        <v>0.0316575</v>
      </c>
      <c r="W135" s="241">
        <v>0.0052059</v>
      </c>
      <c r="X135" s="241">
        <v>0</v>
      </c>
      <c r="Y135" s="241">
        <v>0.026451600000000002</v>
      </c>
      <c r="Z135" s="241">
        <v>0.0045024</v>
      </c>
      <c r="AA135" s="241">
        <v>0.09666090000000001</v>
      </c>
      <c r="AB135" s="241">
        <v>0.09173640000000001</v>
      </c>
      <c r="AC135" s="241">
        <v>0.0837165</v>
      </c>
      <c r="AD135" s="241">
        <v>0.0965202</v>
      </c>
      <c r="AE135" s="241">
        <v>0.09145500000000001</v>
      </c>
      <c r="AF135" s="241">
        <v>0.0918771</v>
      </c>
      <c r="AI135" s="240">
        <v>13001</v>
      </c>
      <c r="AJ135" s="240">
        <v>9</v>
      </c>
      <c r="AK135" s="240">
        <v>0</v>
      </c>
      <c r="AL135" s="240" t="s">
        <v>695</v>
      </c>
      <c r="AM135" s="240">
        <v>83</v>
      </c>
      <c r="AN135" s="164">
        <v>0.0005106984459799268</v>
      </c>
      <c r="AO135" s="86">
        <f t="shared" si="151"/>
        <v>0.0017363747163317512</v>
      </c>
      <c r="AP135" s="86">
        <f t="shared" si="152"/>
        <v>0.0035748891218594873</v>
      </c>
      <c r="AQ135" s="86">
        <f t="shared" si="153"/>
        <v>0.013329229440076088</v>
      </c>
      <c r="AR135" s="86">
        <f t="shared" si="154"/>
        <v>0.009601130784422623</v>
      </c>
      <c r="AS135" s="86">
        <f t="shared" si="155"/>
        <v>0</v>
      </c>
      <c r="AT135" s="86">
        <f t="shared" si="156"/>
        <v>0.005873032128769159</v>
      </c>
      <c r="AU135" s="86">
        <f t="shared" si="157"/>
        <v>0.0008171175135678829</v>
      </c>
      <c r="AV135" s="86">
        <f t="shared" si="158"/>
        <v>0.0046473558584173335</v>
      </c>
      <c r="AW135" s="86">
        <f t="shared" si="159"/>
        <v>0</v>
      </c>
      <c r="AX135" s="86">
        <f t="shared" si="160"/>
        <v>0.0005617682905779195</v>
      </c>
      <c r="AY135" s="86">
        <f t="shared" si="161"/>
        <v>0</v>
      </c>
      <c r="AZ135" s="86">
        <f t="shared" si="162"/>
        <v>0.01149071503454835</v>
      </c>
      <c r="BA135" s="86">
        <f t="shared" si="163"/>
        <v>0.001889584250125729</v>
      </c>
      <c r="BB135" s="86">
        <f t="shared" si="164"/>
        <v>0</v>
      </c>
      <c r="BC135" s="86">
        <f t="shared" si="165"/>
        <v>0.009601130784422623</v>
      </c>
      <c r="BD135" s="86">
        <f t="shared" si="166"/>
        <v>0.0016342350271357658</v>
      </c>
      <c r="BE135" s="86">
        <f t="shared" si="167"/>
        <v>0.03508498323882098</v>
      </c>
      <c r="BF135" s="86">
        <f t="shared" si="168"/>
        <v>0.03329753867789123</v>
      </c>
      <c r="BG135" s="86">
        <f t="shared" si="169"/>
        <v>0.03038655753580564</v>
      </c>
      <c r="BH135" s="86">
        <f t="shared" si="170"/>
        <v>0.03503391339422298</v>
      </c>
      <c r="BI135" s="86">
        <f t="shared" si="171"/>
        <v>0.033195398988695245</v>
      </c>
      <c r="BJ135" s="86">
        <f t="shared" si="172"/>
        <v>0.03334860852248922</v>
      </c>
      <c r="BL135" s="86">
        <f t="shared" si="136"/>
        <v>7.60532125753307E-05</v>
      </c>
      <c r="BM135" s="86">
        <f t="shared" si="137"/>
        <v>0.00015658014353744554</v>
      </c>
      <c r="BN135" s="86">
        <f t="shared" si="138"/>
        <v>0.0005838202494753326</v>
      </c>
      <c r="BO135" s="86">
        <f t="shared" si="139"/>
        <v>0.0004205295283577109</v>
      </c>
      <c r="BP135" s="86">
        <f t="shared" si="140"/>
        <v>0</v>
      </c>
      <c r="BQ135" s="86">
        <f t="shared" si="141"/>
        <v>0</v>
      </c>
      <c r="BR135" s="86">
        <f t="shared" si="142"/>
        <v>0.0005032933185132178</v>
      </c>
      <c r="BS135" s="86">
        <f t="shared" si="143"/>
        <v>0</v>
      </c>
      <c r="BT135" s="86">
        <f t="shared" si="144"/>
        <v>0.0004205295283577109</v>
      </c>
      <c r="BU135" s="268">
        <f t="shared" si="145"/>
        <v>0.002160805980816748</v>
      </c>
      <c r="BW135" s="86">
        <f t="shared" si="90"/>
        <v>7.60532125753307E-05</v>
      </c>
      <c r="BX135" s="86">
        <f t="shared" si="91"/>
        <v>0.00028706359648531676</v>
      </c>
      <c r="BY135" s="86">
        <f t="shared" si="92"/>
        <v>0.001556853998600887</v>
      </c>
      <c r="BZ135" s="86">
        <f t="shared" si="93"/>
        <v>0.0004205295283577109</v>
      </c>
      <c r="CA135" s="86">
        <f t="shared" si="94"/>
        <v>0</v>
      </c>
      <c r="CB135" s="86">
        <f t="shared" si="95"/>
        <v>0</v>
      </c>
      <c r="CC135" s="86">
        <f t="shared" si="96"/>
        <v>0.0013421155160352478</v>
      </c>
      <c r="CD135" s="86">
        <f t="shared" si="97"/>
        <v>0</v>
      </c>
      <c r="CE135" s="86">
        <f t="shared" si="98"/>
        <v>0.0004205295283577109</v>
      </c>
      <c r="CF135" s="86">
        <f t="shared" si="146"/>
        <v>0.004103145380412204</v>
      </c>
      <c r="CH135" s="264">
        <f t="shared" si="147"/>
        <v>0.022182187001138116</v>
      </c>
      <c r="CI135" s="264">
        <f t="shared" si="148"/>
        <v>0.002160805980816748</v>
      </c>
      <c r="CJ135" s="264">
        <f t="shared" si="149"/>
        <v>0.004103145380412204</v>
      </c>
      <c r="CK135" s="293">
        <f t="shared" si="150"/>
        <v>0.018217965489030187</v>
      </c>
    </row>
    <row r="136" spans="1:89" ht="15">
      <c r="A136" s="240">
        <v>13002</v>
      </c>
      <c r="B136" s="261">
        <v>8</v>
      </c>
      <c r="C136" s="240">
        <v>0</v>
      </c>
      <c r="D136" s="240" t="s">
        <v>695</v>
      </c>
      <c r="E136" s="240">
        <v>83</v>
      </c>
      <c r="F136" s="240">
        <v>0.002423</v>
      </c>
      <c r="G136" s="255">
        <v>0.000879475717561736</v>
      </c>
      <c r="H136" s="241">
        <v>0.09425469999999998</v>
      </c>
      <c r="I136" s="241">
        <v>0</v>
      </c>
      <c r="J136" s="241">
        <v>0</v>
      </c>
      <c r="K136" s="241">
        <v>0.08916639999999999</v>
      </c>
      <c r="L136" s="241">
        <v>0.031983599999999994</v>
      </c>
      <c r="M136" s="241">
        <v>0</v>
      </c>
      <c r="N136" s="241">
        <v>0.0203532</v>
      </c>
      <c r="O136" s="241">
        <v>0</v>
      </c>
      <c r="P136" s="241">
        <v>0.21685849999999998</v>
      </c>
      <c r="Q136" s="241">
        <v>0.42717489999999997</v>
      </c>
      <c r="R136" s="241">
        <v>0.002423</v>
      </c>
      <c r="S136" s="241">
        <v>0</v>
      </c>
      <c r="T136" s="241">
        <v>0.07826289999999998</v>
      </c>
      <c r="U136" s="241">
        <v>0</v>
      </c>
      <c r="V136" s="241">
        <v>0.0644518</v>
      </c>
      <c r="W136" s="241">
        <v>0.024714599999999996</v>
      </c>
      <c r="X136" s="241">
        <v>0</v>
      </c>
      <c r="Y136" s="241">
        <v>0.031983599999999994</v>
      </c>
      <c r="Z136" s="241">
        <v>0.0070266999999999994</v>
      </c>
      <c r="AA136" s="241">
        <v>0.2360002</v>
      </c>
      <c r="AB136" s="241">
        <v>0.5691627</v>
      </c>
      <c r="AC136" s="241">
        <v>0.4465589</v>
      </c>
      <c r="AD136" s="241">
        <v>0.6634173999999999</v>
      </c>
      <c r="AE136" s="241">
        <v>0.1415032</v>
      </c>
      <c r="AF136" s="241">
        <v>0.1417455</v>
      </c>
      <c r="AI136" s="240">
        <v>13002</v>
      </c>
      <c r="AJ136" s="240">
        <v>8</v>
      </c>
      <c r="AK136" s="240">
        <v>0</v>
      </c>
      <c r="AL136" s="240" t="s">
        <v>695</v>
      </c>
      <c r="AM136" s="240">
        <v>83</v>
      </c>
      <c r="AN136" s="164">
        <v>0.000879475717561736</v>
      </c>
      <c r="AO136" s="86">
        <f t="shared" si="151"/>
        <v>0.034211605413151526</v>
      </c>
      <c r="AP136" s="86">
        <f t="shared" si="152"/>
        <v>0</v>
      </c>
      <c r="AQ136" s="86">
        <f t="shared" si="153"/>
        <v>0.032364706406271884</v>
      </c>
      <c r="AR136" s="86">
        <f t="shared" si="154"/>
        <v>0.011609079471814913</v>
      </c>
      <c r="AS136" s="86">
        <f t="shared" si="155"/>
        <v>0</v>
      </c>
      <c r="AT136" s="86">
        <f t="shared" si="156"/>
        <v>0.007387596027518581</v>
      </c>
      <c r="AU136" s="86">
        <f t="shared" si="157"/>
        <v>0</v>
      </c>
      <c r="AV136" s="86">
        <f t="shared" si="158"/>
        <v>0.07871307672177537</v>
      </c>
      <c r="AW136" s="86">
        <f t="shared" si="159"/>
        <v>0.15505156900613407</v>
      </c>
      <c r="AX136" s="86">
        <f t="shared" si="160"/>
        <v>0.028407065677244065</v>
      </c>
      <c r="AY136" s="86">
        <f t="shared" si="161"/>
        <v>0</v>
      </c>
      <c r="AZ136" s="86">
        <f t="shared" si="162"/>
        <v>0.02339405408714218</v>
      </c>
      <c r="BA136" s="86">
        <f t="shared" si="163"/>
        <v>0.008970652319129706</v>
      </c>
      <c r="BB136" s="86">
        <f t="shared" si="164"/>
        <v>0</v>
      </c>
      <c r="BC136" s="86">
        <f t="shared" si="165"/>
        <v>0.011609079471814913</v>
      </c>
      <c r="BD136" s="86">
        <f t="shared" si="166"/>
        <v>0.002550479580929034</v>
      </c>
      <c r="BE136" s="86">
        <f t="shared" si="167"/>
        <v>0.08566093489051309</v>
      </c>
      <c r="BF136" s="86">
        <f t="shared" si="168"/>
        <v>0.2065888460552518</v>
      </c>
      <c r="BG136" s="86">
        <f t="shared" si="169"/>
        <v>0.16208737474662796</v>
      </c>
      <c r="BH136" s="86">
        <f t="shared" si="170"/>
        <v>0.24080045146840331</v>
      </c>
      <c r="BI136" s="86">
        <f t="shared" si="171"/>
        <v>0.05136138190560538</v>
      </c>
      <c r="BJ136" s="86">
        <f t="shared" si="172"/>
        <v>0.051449329477361555</v>
      </c>
      <c r="BL136" s="86">
        <f t="shared" si="136"/>
        <v>0.0014984683170960367</v>
      </c>
      <c r="BM136" s="86">
        <f t="shared" si="137"/>
        <v>0</v>
      </c>
      <c r="BN136" s="86">
        <f t="shared" si="138"/>
        <v>0.0014175741405947084</v>
      </c>
      <c r="BO136" s="86">
        <f t="shared" si="139"/>
        <v>0.0005084776808654931</v>
      </c>
      <c r="BP136" s="86">
        <f t="shared" si="140"/>
        <v>0</v>
      </c>
      <c r="BQ136" s="86">
        <f t="shared" si="141"/>
        <v>0.006791258722468672</v>
      </c>
      <c r="BR136" s="86">
        <f t="shared" si="142"/>
        <v>0.0010246595690168274</v>
      </c>
      <c r="BS136" s="86">
        <f t="shared" si="143"/>
        <v>0</v>
      </c>
      <c r="BT136" s="86">
        <f t="shared" si="144"/>
        <v>0.0005084776808654931</v>
      </c>
      <c r="BU136" s="268">
        <f t="shared" si="145"/>
        <v>0.011748916110907231</v>
      </c>
      <c r="BW136" s="86">
        <f t="shared" si="90"/>
        <v>0.0014984683170960367</v>
      </c>
      <c r="BX136" s="86">
        <f t="shared" si="91"/>
        <v>0</v>
      </c>
      <c r="BY136" s="86">
        <f t="shared" si="92"/>
        <v>0.0037801977082525563</v>
      </c>
      <c r="BZ136" s="86">
        <f t="shared" si="93"/>
        <v>0.0005084776808654931</v>
      </c>
      <c r="CA136" s="86">
        <f t="shared" si="94"/>
        <v>0</v>
      </c>
      <c r="CB136" s="86">
        <f t="shared" si="95"/>
        <v>0.006791258722468672</v>
      </c>
      <c r="CC136" s="86">
        <f t="shared" si="96"/>
        <v>0.0027324255173782077</v>
      </c>
      <c r="CD136" s="86">
        <f t="shared" si="97"/>
        <v>0</v>
      </c>
      <c r="CE136" s="86">
        <f t="shared" si="98"/>
        <v>0.0005084776808654931</v>
      </c>
      <c r="CF136" s="86">
        <f t="shared" si="146"/>
        <v>0.01581930562692646</v>
      </c>
      <c r="CH136" s="264">
        <f t="shared" si="147"/>
        <v>0.1183237835650384</v>
      </c>
      <c r="CI136" s="264">
        <f t="shared" si="148"/>
        <v>0.011748916110907231</v>
      </c>
      <c r="CJ136" s="264">
        <f t="shared" si="149"/>
        <v>0.01581930562692646</v>
      </c>
      <c r="CK136" s="293">
        <f t="shared" si="150"/>
        <v>0.0702377169835535</v>
      </c>
    </row>
    <row r="137" spans="1:89" ht="15">
      <c r="A137" s="240">
        <v>13003</v>
      </c>
      <c r="B137" s="261">
        <v>9</v>
      </c>
      <c r="C137" s="240">
        <v>0</v>
      </c>
      <c r="D137" s="240" t="s">
        <v>695</v>
      </c>
      <c r="E137" s="240">
        <v>83</v>
      </c>
      <c r="F137" s="240">
        <v>0.000716</v>
      </c>
      <c r="G137" s="255">
        <v>0.00025988634493363723</v>
      </c>
      <c r="H137" s="241">
        <v>0.1407656</v>
      </c>
      <c r="I137" s="241">
        <v>0</v>
      </c>
      <c r="J137" s="241">
        <v>0</v>
      </c>
      <c r="K137" s="241">
        <v>0.0027923999999999996</v>
      </c>
      <c r="L137" s="241">
        <v>0</v>
      </c>
      <c r="M137" s="241">
        <v>0</v>
      </c>
      <c r="N137" s="241">
        <v>0.014821199999999998</v>
      </c>
      <c r="O137" s="241">
        <v>0</v>
      </c>
      <c r="P137" s="241">
        <v>0.0056564</v>
      </c>
      <c r="Q137" s="241">
        <v>0.05677879999999999</v>
      </c>
      <c r="R137" s="241">
        <v>0.000716</v>
      </c>
      <c r="S137" s="241">
        <v>0.000716</v>
      </c>
      <c r="T137" s="241">
        <v>0.07210119999999999</v>
      </c>
      <c r="U137" s="241">
        <v>0</v>
      </c>
      <c r="V137" s="241">
        <v>0</v>
      </c>
      <c r="W137" s="241">
        <v>7.159999999999999E-05</v>
      </c>
      <c r="X137" s="241">
        <v>0</v>
      </c>
      <c r="Y137" s="241">
        <v>0</v>
      </c>
      <c r="Z137" s="241">
        <v>0.0027923999999999996</v>
      </c>
      <c r="AA137" s="241">
        <v>0.16174439999999998</v>
      </c>
      <c r="AB137" s="241">
        <v>0.0777576</v>
      </c>
      <c r="AC137" s="241">
        <v>0.2128668</v>
      </c>
      <c r="AD137" s="241">
        <v>0.21852319999999997</v>
      </c>
      <c r="AE137" s="241">
        <v>0.0176136</v>
      </c>
      <c r="AF137" s="241">
        <v>0.0209788</v>
      </c>
      <c r="AI137" s="240">
        <v>13003</v>
      </c>
      <c r="AJ137" s="240">
        <v>9</v>
      </c>
      <c r="AK137" s="240">
        <v>0</v>
      </c>
      <c r="AL137" s="240" t="s">
        <v>695</v>
      </c>
      <c r="AM137" s="240">
        <v>83</v>
      </c>
      <c r="AN137" s="164">
        <v>0.00025988634493363723</v>
      </c>
      <c r="AO137" s="86">
        <f t="shared" si="151"/>
        <v>0.05109365541395308</v>
      </c>
      <c r="AP137" s="86">
        <f t="shared" si="152"/>
        <v>0</v>
      </c>
      <c r="AQ137" s="86">
        <f t="shared" si="153"/>
        <v>0.0010135567452411853</v>
      </c>
      <c r="AR137" s="86">
        <f t="shared" si="154"/>
        <v>0</v>
      </c>
      <c r="AS137" s="86">
        <f t="shared" si="155"/>
        <v>0</v>
      </c>
      <c r="AT137" s="86">
        <f t="shared" si="156"/>
        <v>0.00537964734012629</v>
      </c>
      <c r="AU137" s="86">
        <f t="shared" si="157"/>
        <v>0</v>
      </c>
      <c r="AV137" s="86">
        <f t="shared" si="158"/>
        <v>0.002053102124975734</v>
      </c>
      <c r="AW137" s="86">
        <f t="shared" si="159"/>
        <v>0.020608987153237432</v>
      </c>
      <c r="AX137" s="86">
        <f t="shared" si="160"/>
        <v>0.026170554934817267</v>
      </c>
      <c r="AY137" s="86">
        <f t="shared" si="161"/>
        <v>0</v>
      </c>
      <c r="AZ137" s="86">
        <f t="shared" si="162"/>
        <v>0</v>
      </c>
      <c r="BA137" s="86">
        <f t="shared" si="163"/>
        <v>2.5988634493363722E-05</v>
      </c>
      <c r="BB137" s="86">
        <f t="shared" si="164"/>
        <v>0</v>
      </c>
      <c r="BC137" s="86">
        <f t="shared" si="165"/>
        <v>0</v>
      </c>
      <c r="BD137" s="86">
        <f t="shared" si="166"/>
        <v>0.0010135567452411853</v>
      </c>
      <c r="BE137" s="86">
        <f t="shared" si="167"/>
        <v>0.058708325320508646</v>
      </c>
      <c r="BF137" s="86">
        <f t="shared" si="168"/>
        <v>0.028223657059793007</v>
      </c>
      <c r="BG137" s="86">
        <f t="shared" si="169"/>
        <v>0.07726421034877035</v>
      </c>
      <c r="BH137" s="86">
        <f t="shared" si="170"/>
        <v>0.07931731247374607</v>
      </c>
      <c r="BI137" s="86">
        <f t="shared" si="171"/>
        <v>0.0063932040853674765</v>
      </c>
      <c r="BJ137" s="86">
        <f t="shared" si="172"/>
        <v>0.007614669906555571</v>
      </c>
      <c r="BL137" s="86">
        <f t="shared" si="136"/>
        <v>0.002237902107131145</v>
      </c>
      <c r="BM137" s="86">
        <f t="shared" si="137"/>
        <v>0</v>
      </c>
      <c r="BN137" s="86">
        <f t="shared" si="138"/>
        <v>4.4393785441563914E-05</v>
      </c>
      <c r="BO137" s="86">
        <f t="shared" si="139"/>
        <v>0</v>
      </c>
      <c r="BP137" s="86">
        <f t="shared" si="140"/>
        <v>0</v>
      </c>
      <c r="BQ137" s="86">
        <f t="shared" si="141"/>
        <v>0.0009026736373117995</v>
      </c>
      <c r="BR137" s="86">
        <f t="shared" si="142"/>
        <v>0</v>
      </c>
      <c r="BS137" s="86">
        <f t="shared" si="143"/>
        <v>0</v>
      </c>
      <c r="BT137" s="86">
        <f t="shared" si="144"/>
        <v>0</v>
      </c>
      <c r="BU137" s="268">
        <f t="shared" si="145"/>
        <v>0.0031849695298845084</v>
      </c>
      <c r="BW137" s="86">
        <f t="shared" si="90"/>
        <v>0.002237902107131145</v>
      </c>
      <c r="BX137" s="86">
        <f t="shared" si="91"/>
        <v>0</v>
      </c>
      <c r="BY137" s="86">
        <f t="shared" si="92"/>
        <v>0.00011838342784417045</v>
      </c>
      <c r="BZ137" s="86">
        <f t="shared" si="93"/>
        <v>0</v>
      </c>
      <c r="CA137" s="86">
        <f t="shared" si="94"/>
        <v>0</v>
      </c>
      <c r="CB137" s="86">
        <f t="shared" si="95"/>
        <v>0.0009026736373117995</v>
      </c>
      <c r="CC137" s="86">
        <f t="shared" si="96"/>
        <v>0</v>
      </c>
      <c r="CD137" s="86">
        <f t="shared" si="97"/>
        <v>0</v>
      </c>
      <c r="CE137" s="86">
        <f t="shared" si="98"/>
        <v>0</v>
      </c>
      <c r="CF137" s="86">
        <f t="shared" si="146"/>
        <v>0.0032589591722871148</v>
      </c>
      <c r="CH137" s="264">
        <f t="shared" si="147"/>
        <v>0.05640287355460235</v>
      </c>
      <c r="CI137" s="264">
        <f t="shared" si="148"/>
        <v>0.0031849695298845084</v>
      </c>
      <c r="CJ137" s="264">
        <f t="shared" si="149"/>
        <v>0.0032589591722871148</v>
      </c>
      <c r="CK137" s="293">
        <f t="shared" si="150"/>
        <v>0.014469778724954791</v>
      </c>
    </row>
    <row r="138" spans="1:89" ht="15">
      <c r="A138" s="240">
        <v>13011</v>
      </c>
      <c r="B138" s="261">
        <v>9</v>
      </c>
      <c r="C138" s="240">
        <v>0</v>
      </c>
      <c r="D138" s="240" t="s">
        <v>695</v>
      </c>
      <c r="E138" s="240">
        <v>83</v>
      </c>
      <c r="F138" s="240">
        <v>0.000716</v>
      </c>
      <c r="G138" s="255">
        <v>0.00025988634493363723</v>
      </c>
      <c r="H138" s="241">
        <v>0</v>
      </c>
      <c r="I138" s="241">
        <v>0</v>
      </c>
      <c r="J138" s="241">
        <v>0</v>
      </c>
      <c r="K138" s="241">
        <v>0.0027207999999999998</v>
      </c>
      <c r="L138" s="241">
        <v>0</v>
      </c>
      <c r="M138" s="241">
        <v>0</v>
      </c>
      <c r="N138" s="241">
        <v>0.0015752</v>
      </c>
      <c r="O138" s="241">
        <v>0</v>
      </c>
      <c r="P138" s="241">
        <v>0</v>
      </c>
      <c r="Q138" s="241">
        <v>0.09171959999999998</v>
      </c>
      <c r="R138" s="241">
        <v>0.000716</v>
      </c>
      <c r="S138" s="241">
        <v>0.000716</v>
      </c>
      <c r="T138" s="241">
        <v>0</v>
      </c>
      <c r="U138" s="241">
        <v>0</v>
      </c>
      <c r="V138" s="241">
        <v>0.00014319999999999998</v>
      </c>
      <c r="W138" s="241">
        <v>0.0025775999999999998</v>
      </c>
      <c r="X138" s="241">
        <v>0</v>
      </c>
      <c r="Y138" s="241">
        <v>0</v>
      </c>
      <c r="Z138" s="241">
        <v>0.0005011999999999999</v>
      </c>
      <c r="AA138" s="241">
        <v>0.0045823999999999995</v>
      </c>
      <c r="AB138" s="241">
        <v>0.096302</v>
      </c>
      <c r="AC138" s="241">
        <v>0.096302</v>
      </c>
      <c r="AD138" s="241">
        <v>0.096302</v>
      </c>
      <c r="AE138" s="241">
        <v>0.0042959999999999995</v>
      </c>
      <c r="AF138" s="241">
        <v>0.0045823999999999995</v>
      </c>
      <c r="AI138" s="240">
        <v>13011</v>
      </c>
      <c r="AJ138" s="240">
        <v>9</v>
      </c>
      <c r="AK138" s="240">
        <v>0</v>
      </c>
      <c r="AL138" s="240" t="s">
        <v>695</v>
      </c>
      <c r="AM138" s="240">
        <v>83</v>
      </c>
      <c r="AN138" s="164">
        <v>0.00025988634493363723</v>
      </c>
      <c r="AO138" s="86">
        <f t="shared" si="151"/>
        <v>0</v>
      </c>
      <c r="AP138" s="86">
        <f t="shared" si="152"/>
        <v>0</v>
      </c>
      <c r="AQ138" s="86">
        <f t="shared" si="153"/>
        <v>0.0009875681107478216</v>
      </c>
      <c r="AR138" s="86">
        <f t="shared" si="154"/>
        <v>0</v>
      </c>
      <c r="AS138" s="86">
        <f t="shared" si="155"/>
        <v>0</v>
      </c>
      <c r="AT138" s="86">
        <f t="shared" si="156"/>
        <v>0.0005717499588540019</v>
      </c>
      <c r="AU138" s="86">
        <f t="shared" si="157"/>
        <v>0</v>
      </c>
      <c r="AV138" s="86">
        <f t="shared" si="158"/>
        <v>0</v>
      </c>
      <c r="AW138" s="86">
        <f t="shared" si="159"/>
        <v>0.03329144078599893</v>
      </c>
      <c r="AX138" s="86">
        <f t="shared" si="160"/>
        <v>0</v>
      </c>
      <c r="AY138" s="86">
        <f t="shared" si="161"/>
        <v>0</v>
      </c>
      <c r="AZ138" s="86">
        <f t="shared" si="162"/>
        <v>5.1977268986727444E-05</v>
      </c>
      <c r="BA138" s="86">
        <f t="shared" si="163"/>
        <v>0.000935590841761094</v>
      </c>
      <c r="BB138" s="86">
        <f t="shared" si="164"/>
        <v>0</v>
      </c>
      <c r="BC138" s="86">
        <f t="shared" si="165"/>
        <v>0</v>
      </c>
      <c r="BD138" s="86">
        <f t="shared" si="166"/>
        <v>0.00018192044145354605</v>
      </c>
      <c r="BE138" s="86">
        <f t="shared" si="167"/>
        <v>0.0016632726075752782</v>
      </c>
      <c r="BF138" s="86">
        <f t="shared" si="168"/>
        <v>0.03495471339357421</v>
      </c>
      <c r="BG138" s="86">
        <f t="shared" si="169"/>
        <v>0.03495471339357421</v>
      </c>
      <c r="BH138" s="86">
        <f t="shared" si="170"/>
        <v>0.03495471339357421</v>
      </c>
      <c r="BI138" s="86">
        <f t="shared" si="171"/>
        <v>0.0015593180696018233</v>
      </c>
      <c r="BJ138" s="86">
        <f t="shared" si="172"/>
        <v>0.0016632726075752782</v>
      </c>
      <c r="BL138" s="86">
        <f t="shared" si="136"/>
        <v>0</v>
      </c>
      <c r="BM138" s="86">
        <f t="shared" si="137"/>
        <v>0</v>
      </c>
      <c r="BN138" s="86">
        <f t="shared" si="138"/>
        <v>4.325548325075458E-05</v>
      </c>
      <c r="BO138" s="86">
        <f t="shared" si="139"/>
        <v>0</v>
      </c>
      <c r="BP138" s="86">
        <f t="shared" si="140"/>
        <v>0</v>
      </c>
      <c r="BQ138" s="86">
        <f t="shared" si="141"/>
        <v>0.0014581651064267532</v>
      </c>
      <c r="BR138" s="86">
        <f t="shared" si="142"/>
        <v>2.276604381618662E-06</v>
      </c>
      <c r="BS138" s="86">
        <f t="shared" si="143"/>
        <v>0</v>
      </c>
      <c r="BT138" s="86">
        <f t="shared" si="144"/>
        <v>0</v>
      </c>
      <c r="BU138" s="268">
        <f t="shared" si="145"/>
        <v>0.0015036971940591264</v>
      </c>
      <c r="BW138" s="86">
        <f t="shared" si="90"/>
        <v>0</v>
      </c>
      <c r="BX138" s="86">
        <f t="shared" si="91"/>
        <v>0</v>
      </c>
      <c r="BY138" s="86">
        <f t="shared" si="92"/>
        <v>0.00011534795533534556</v>
      </c>
      <c r="BZ138" s="86">
        <f t="shared" si="93"/>
        <v>0</v>
      </c>
      <c r="CA138" s="86">
        <f t="shared" si="94"/>
        <v>0</v>
      </c>
      <c r="CB138" s="86">
        <f t="shared" si="95"/>
        <v>0.0014581651064267532</v>
      </c>
      <c r="CC138" s="86">
        <f t="shared" si="96"/>
        <v>6.070945017649767E-06</v>
      </c>
      <c r="CD138" s="86">
        <f t="shared" si="97"/>
        <v>0</v>
      </c>
      <c r="CE138" s="86">
        <f t="shared" si="98"/>
        <v>0</v>
      </c>
      <c r="CF138" s="86">
        <f t="shared" si="146"/>
        <v>0.0015795840067797486</v>
      </c>
      <c r="CH138" s="264">
        <f t="shared" si="147"/>
        <v>0.025516940777309174</v>
      </c>
      <c r="CI138" s="264">
        <f t="shared" si="148"/>
        <v>0.0015036971940591264</v>
      </c>
      <c r="CJ138" s="264">
        <f t="shared" si="149"/>
        <v>0.0015795840067797486</v>
      </c>
      <c r="CK138" s="293">
        <f t="shared" si="150"/>
        <v>0.007013352990102084</v>
      </c>
    </row>
    <row r="139" spans="1:89" ht="15">
      <c r="A139" s="240">
        <v>13014</v>
      </c>
      <c r="B139" s="261">
        <v>9</v>
      </c>
      <c r="C139" s="240">
        <v>0</v>
      </c>
      <c r="D139" s="240" t="s">
        <v>695</v>
      </c>
      <c r="E139" s="240">
        <v>83</v>
      </c>
      <c r="F139" s="240">
        <v>0.002423</v>
      </c>
      <c r="G139" s="255">
        <v>0.000879475717561736</v>
      </c>
      <c r="H139" s="241">
        <v>0.034164299999999995</v>
      </c>
      <c r="I139" s="241">
        <v>0</v>
      </c>
      <c r="J139" s="241">
        <v>0</v>
      </c>
      <c r="K139" s="241">
        <v>0.09764689999999998</v>
      </c>
      <c r="L139" s="241">
        <v>0.012599599999999999</v>
      </c>
      <c r="M139" s="241">
        <v>0</v>
      </c>
      <c r="N139" s="241">
        <v>0.0298029</v>
      </c>
      <c r="O139" s="241">
        <v>0.00048459999999999996</v>
      </c>
      <c r="P139" s="241">
        <v>0.014780299999999998</v>
      </c>
      <c r="Q139" s="241">
        <v>0.19214389999999998</v>
      </c>
      <c r="R139" s="241">
        <v>0.002423</v>
      </c>
      <c r="S139" s="241">
        <v>0.002423</v>
      </c>
      <c r="T139" s="241">
        <v>0.0213224</v>
      </c>
      <c r="U139" s="241">
        <v>0</v>
      </c>
      <c r="V139" s="241">
        <v>0.0739015</v>
      </c>
      <c r="W139" s="241">
        <v>0.009449699999999998</v>
      </c>
      <c r="X139" s="241">
        <v>0</v>
      </c>
      <c r="Y139" s="241">
        <v>0.007753599999999999</v>
      </c>
      <c r="Z139" s="241">
        <v>0.012599599999999999</v>
      </c>
      <c r="AA139" s="241">
        <v>0.17566749999999998</v>
      </c>
      <c r="AB139" s="241">
        <v>0.3336470999999999</v>
      </c>
      <c r="AC139" s="241">
        <v>0.35303109999999993</v>
      </c>
      <c r="AD139" s="241">
        <v>0.3678114</v>
      </c>
      <c r="AE139" s="241">
        <v>0.140534</v>
      </c>
      <c r="AF139" s="241">
        <v>0.1415032</v>
      </c>
      <c r="AI139" s="240">
        <v>13014</v>
      </c>
      <c r="AJ139" s="240">
        <v>9</v>
      </c>
      <c r="AK139" s="240">
        <v>0</v>
      </c>
      <c r="AL139" s="240" t="s">
        <v>695</v>
      </c>
      <c r="AM139" s="240">
        <v>83</v>
      </c>
      <c r="AN139" s="164">
        <v>0.000879475717561736</v>
      </c>
      <c r="AO139" s="86">
        <f t="shared" si="151"/>
        <v>0.012400607617620475</v>
      </c>
      <c r="AP139" s="86">
        <f t="shared" si="152"/>
        <v>0</v>
      </c>
      <c r="AQ139" s="86">
        <f t="shared" si="153"/>
        <v>0.035442871417737956</v>
      </c>
      <c r="AR139" s="86">
        <f t="shared" si="154"/>
        <v>0.004573273731321027</v>
      </c>
      <c r="AS139" s="86">
        <f t="shared" si="155"/>
        <v>0</v>
      </c>
      <c r="AT139" s="86">
        <f t="shared" si="156"/>
        <v>0.010817551326009353</v>
      </c>
      <c r="AU139" s="86">
        <f t="shared" si="157"/>
        <v>0.00017589514351234718</v>
      </c>
      <c r="AV139" s="86">
        <f t="shared" si="158"/>
        <v>0.005364801877126589</v>
      </c>
      <c r="AW139" s="86">
        <f t="shared" si="159"/>
        <v>0.06974242440264566</v>
      </c>
      <c r="AX139" s="86">
        <f t="shared" si="160"/>
        <v>0.007739386314543277</v>
      </c>
      <c r="AY139" s="86">
        <f t="shared" si="161"/>
        <v>0</v>
      </c>
      <c r="AZ139" s="86">
        <f t="shared" si="162"/>
        <v>0.026824009385632945</v>
      </c>
      <c r="BA139" s="86">
        <f t="shared" si="163"/>
        <v>0.00342995529849077</v>
      </c>
      <c r="BB139" s="86">
        <f t="shared" si="164"/>
        <v>0</v>
      </c>
      <c r="BC139" s="86">
        <f t="shared" si="165"/>
        <v>0.002814322296197555</v>
      </c>
      <c r="BD139" s="86">
        <f t="shared" si="166"/>
        <v>0.004573273731321027</v>
      </c>
      <c r="BE139" s="86">
        <f t="shared" si="167"/>
        <v>0.06376198952322586</v>
      </c>
      <c r="BF139" s="86">
        <f t="shared" si="168"/>
        <v>0.12110380630825102</v>
      </c>
      <c r="BG139" s="86">
        <f t="shared" si="169"/>
        <v>0.1281396120487449</v>
      </c>
      <c r="BH139" s="86">
        <f t="shared" si="170"/>
        <v>0.13350441392587153</v>
      </c>
      <c r="BI139" s="86">
        <f t="shared" si="171"/>
        <v>0.05100959161858069</v>
      </c>
      <c r="BJ139" s="86">
        <f t="shared" si="172"/>
        <v>0.05136138190560538</v>
      </c>
      <c r="BL139" s="86">
        <f t="shared" si="136"/>
        <v>0.0005431466136517767</v>
      </c>
      <c r="BM139" s="86">
        <f t="shared" si="137"/>
        <v>0</v>
      </c>
      <c r="BN139" s="86">
        <f t="shared" si="138"/>
        <v>0.0015523977680969225</v>
      </c>
      <c r="BO139" s="86">
        <f t="shared" si="139"/>
        <v>0.000200309389431861</v>
      </c>
      <c r="BP139" s="86">
        <f t="shared" si="140"/>
        <v>0</v>
      </c>
      <c r="BQ139" s="86">
        <f t="shared" si="141"/>
        <v>0.00305471818883588</v>
      </c>
      <c r="BR139" s="86">
        <f t="shared" si="142"/>
        <v>0.001174891611090723</v>
      </c>
      <c r="BS139" s="86">
        <f t="shared" si="143"/>
        <v>0</v>
      </c>
      <c r="BT139" s="86">
        <f t="shared" si="144"/>
        <v>0.0001232673165734529</v>
      </c>
      <c r="BU139" s="268">
        <f t="shared" si="145"/>
        <v>0.006648730887680616</v>
      </c>
      <c r="BW139" s="86">
        <f t="shared" si="90"/>
        <v>0.0005431466136517767</v>
      </c>
      <c r="BX139" s="86">
        <f t="shared" si="91"/>
        <v>0</v>
      </c>
      <c r="BY139" s="86">
        <f t="shared" si="92"/>
        <v>0.004139727381591793</v>
      </c>
      <c r="BZ139" s="86">
        <f t="shared" si="93"/>
        <v>0.000200309389431861</v>
      </c>
      <c r="CA139" s="86">
        <f t="shared" si="94"/>
        <v>0</v>
      </c>
      <c r="CB139" s="86">
        <f t="shared" si="95"/>
        <v>0.00305471818883588</v>
      </c>
      <c r="CC139" s="86">
        <f t="shared" si="96"/>
        <v>0.003133044296241929</v>
      </c>
      <c r="CD139" s="86">
        <f t="shared" si="97"/>
        <v>0</v>
      </c>
      <c r="CE139" s="86">
        <f t="shared" si="98"/>
        <v>0.0001232673165734529</v>
      </c>
      <c r="CF139" s="86">
        <f t="shared" si="146"/>
        <v>0.011194213186326693</v>
      </c>
      <c r="CH139" s="264">
        <f t="shared" si="147"/>
        <v>0.09354191679558378</v>
      </c>
      <c r="CI139" s="264">
        <f t="shared" si="148"/>
        <v>0.006648730887680616</v>
      </c>
      <c r="CJ139" s="264">
        <f t="shared" si="149"/>
        <v>0.011194213186326693</v>
      </c>
      <c r="CK139" s="293">
        <f t="shared" si="150"/>
        <v>0.04970230654729052</v>
      </c>
    </row>
    <row r="140" spans="1:89" ht="15">
      <c r="A140" s="240">
        <v>13022</v>
      </c>
      <c r="B140" s="261">
        <v>8</v>
      </c>
      <c r="C140" s="240">
        <v>0</v>
      </c>
      <c r="D140" s="240" t="s">
        <v>695</v>
      </c>
      <c r="E140" s="240">
        <v>83</v>
      </c>
      <c r="F140" s="240">
        <v>0.000716</v>
      </c>
      <c r="G140" s="255">
        <v>0.00025988634493363723</v>
      </c>
      <c r="H140" s="241">
        <v>0.027852399999999996</v>
      </c>
      <c r="I140" s="241">
        <v>0</v>
      </c>
      <c r="J140" s="241">
        <v>0</v>
      </c>
      <c r="K140" s="241">
        <v>0.019475199999999998</v>
      </c>
      <c r="L140" s="241">
        <v>0.0030787999999999996</v>
      </c>
      <c r="M140" s="241">
        <v>0</v>
      </c>
      <c r="N140" s="241">
        <v>0.0320052</v>
      </c>
      <c r="O140" s="241">
        <v>0</v>
      </c>
      <c r="P140" s="241">
        <v>0.1079728</v>
      </c>
      <c r="Q140" s="241">
        <v>0.1599544</v>
      </c>
      <c r="R140" s="241">
        <v>0.000716</v>
      </c>
      <c r="S140" s="241">
        <v>0</v>
      </c>
      <c r="T140" s="241">
        <v>0</v>
      </c>
      <c r="U140" s="241">
        <v>0</v>
      </c>
      <c r="V140" s="241">
        <v>0.015537199999999998</v>
      </c>
      <c r="W140" s="241">
        <v>0.0022911999999999997</v>
      </c>
      <c r="X140" s="241">
        <v>0</v>
      </c>
      <c r="Y140" s="241">
        <v>0</v>
      </c>
      <c r="Z140" s="241">
        <v>0.004653999999999999</v>
      </c>
      <c r="AA140" s="241">
        <v>0.08541879999999999</v>
      </c>
      <c r="AB140" s="241">
        <v>0.2175208</v>
      </c>
      <c r="AC140" s="241">
        <v>0.1373288</v>
      </c>
      <c r="AD140" s="241">
        <v>0.24537319999999999</v>
      </c>
      <c r="AE140" s="241">
        <v>0.054559199999999995</v>
      </c>
      <c r="AF140" s="241">
        <v>0.0575664</v>
      </c>
      <c r="AI140" s="240">
        <v>13022</v>
      </c>
      <c r="AJ140" s="240">
        <v>8</v>
      </c>
      <c r="AK140" s="240">
        <v>0</v>
      </c>
      <c r="AL140" s="240" t="s">
        <v>695</v>
      </c>
      <c r="AM140" s="240">
        <v>83</v>
      </c>
      <c r="AN140" s="164">
        <v>0.00025988634493363723</v>
      </c>
      <c r="AO140" s="86">
        <f t="shared" si="151"/>
        <v>0.010109578817918487</v>
      </c>
      <c r="AP140" s="86">
        <f t="shared" si="152"/>
        <v>0</v>
      </c>
      <c r="AQ140" s="86">
        <f t="shared" si="153"/>
        <v>0.0070689085821949325</v>
      </c>
      <c r="AR140" s="86">
        <f t="shared" si="154"/>
        <v>0.00111751128321464</v>
      </c>
      <c r="AS140" s="86">
        <f t="shared" si="155"/>
        <v>0</v>
      </c>
      <c r="AT140" s="86">
        <f t="shared" si="156"/>
        <v>0.011616919618533585</v>
      </c>
      <c r="AU140" s="86">
        <f t="shared" si="157"/>
        <v>0</v>
      </c>
      <c r="AV140" s="86">
        <f t="shared" si="158"/>
        <v>0.0391908608159925</v>
      </c>
      <c r="AW140" s="86">
        <f t="shared" si="159"/>
        <v>0.05805860945817456</v>
      </c>
      <c r="AX140" s="86">
        <f t="shared" si="160"/>
        <v>0</v>
      </c>
      <c r="AY140" s="86">
        <f t="shared" si="161"/>
        <v>0</v>
      </c>
      <c r="AZ140" s="86">
        <f t="shared" si="162"/>
        <v>0.005639533685059927</v>
      </c>
      <c r="BA140" s="86">
        <f t="shared" si="163"/>
        <v>0.0008316363037876391</v>
      </c>
      <c r="BB140" s="86">
        <f t="shared" si="164"/>
        <v>0</v>
      </c>
      <c r="BC140" s="86">
        <f t="shared" si="165"/>
        <v>0</v>
      </c>
      <c r="BD140" s="86">
        <f t="shared" si="166"/>
        <v>0.0016892612420686419</v>
      </c>
      <c r="BE140" s="86">
        <f t="shared" si="167"/>
        <v>0.03100444095058292</v>
      </c>
      <c r="BF140" s="86">
        <f t="shared" si="168"/>
        <v>0.078953471590839</v>
      </c>
      <c r="BG140" s="86">
        <f t="shared" si="169"/>
        <v>0.04984620095827163</v>
      </c>
      <c r="BH140" s="86">
        <f t="shared" si="170"/>
        <v>0.08906305040875748</v>
      </c>
      <c r="BI140" s="86">
        <f t="shared" si="171"/>
        <v>0.019803339483943156</v>
      </c>
      <c r="BJ140" s="86">
        <f t="shared" si="172"/>
        <v>0.020894862132664435</v>
      </c>
      <c r="BL140" s="86">
        <f t="shared" si="136"/>
        <v>0.00044279955222482973</v>
      </c>
      <c r="BM140" s="86">
        <f t="shared" si="137"/>
        <v>0</v>
      </c>
      <c r="BN140" s="86">
        <f t="shared" si="138"/>
        <v>0.000309618195900138</v>
      </c>
      <c r="BO140" s="86">
        <f t="shared" si="139"/>
        <v>4.894699420480123E-05</v>
      </c>
      <c r="BP140" s="86">
        <f t="shared" si="140"/>
        <v>0</v>
      </c>
      <c r="BQ140" s="86">
        <f t="shared" si="141"/>
        <v>0.0025429670942680458</v>
      </c>
      <c r="BR140" s="86">
        <f t="shared" si="142"/>
        <v>0.0002470115754056248</v>
      </c>
      <c r="BS140" s="86">
        <f t="shared" si="143"/>
        <v>0</v>
      </c>
      <c r="BT140" s="86">
        <f t="shared" si="144"/>
        <v>0</v>
      </c>
      <c r="BU140" s="268">
        <f t="shared" si="145"/>
        <v>0.0035913434120034395</v>
      </c>
      <c r="BW140" s="86">
        <f t="shared" si="90"/>
        <v>0.00044279955222482973</v>
      </c>
      <c r="BX140" s="86">
        <f t="shared" si="91"/>
        <v>0</v>
      </c>
      <c r="BY140" s="86">
        <f t="shared" si="92"/>
        <v>0.0008256485224003681</v>
      </c>
      <c r="BZ140" s="86">
        <f t="shared" si="93"/>
        <v>4.894699420480123E-05</v>
      </c>
      <c r="CA140" s="86">
        <f t="shared" si="94"/>
        <v>0</v>
      </c>
      <c r="CB140" s="86">
        <f t="shared" si="95"/>
        <v>0.0025429670942680458</v>
      </c>
      <c r="CC140" s="86">
        <f t="shared" si="96"/>
        <v>0.0006586975344149996</v>
      </c>
      <c r="CD140" s="86">
        <f t="shared" si="97"/>
        <v>0</v>
      </c>
      <c r="CE140" s="86">
        <f t="shared" si="98"/>
        <v>0</v>
      </c>
      <c r="CF140" s="86">
        <f t="shared" si="146"/>
        <v>0.0045190596975130445</v>
      </c>
      <c r="CH140" s="264">
        <f t="shared" si="147"/>
        <v>0.03638772669953829</v>
      </c>
      <c r="CI140" s="264">
        <f t="shared" si="148"/>
        <v>0.0035913434120034395</v>
      </c>
      <c r="CJ140" s="264">
        <f t="shared" si="149"/>
        <v>0.0045190596975130445</v>
      </c>
      <c r="CK140" s="293">
        <f t="shared" si="150"/>
        <v>0.02006462505695792</v>
      </c>
    </row>
    <row r="141" spans="1:89" ht="15">
      <c r="A141" s="240">
        <v>13024</v>
      </c>
      <c r="B141" s="261">
        <v>9</v>
      </c>
      <c r="C141" s="240">
        <v>0</v>
      </c>
      <c r="D141" s="240" t="s">
        <v>695</v>
      </c>
      <c r="E141" s="240">
        <v>83</v>
      </c>
      <c r="F141" s="240">
        <v>0.000716</v>
      </c>
      <c r="G141" s="255">
        <v>0.00025988634493363723</v>
      </c>
      <c r="H141" s="241">
        <v>0.033150799999999994</v>
      </c>
      <c r="I141" s="241">
        <v>0</v>
      </c>
      <c r="J141" s="241">
        <v>0</v>
      </c>
      <c r="K141" s="241">
        <v>0.0179</v>
      </c>
      <c r="L141" s="241">
        <v>0.00014319999999999998</v>
      </c>
      <c r="M141" s="241">
        <v>0</v>
      </c>
      <c r="N141" s="241">
        <v>0.016969199999999997</v>
      </c>
      <c r="O141" s="241">
        <v>0</v>
      </c>
      <c r="P141" s="241">
        <v>0.259192</v>
      </c>
      <c r="Q141" s="241">
        <v>0.6609396</v>
      </c>
      <c r="R141" s="241">
        <v>0.000716</v>
      </c>
      <c r="S141" s="241">
        <v>0.000716</v>
      </c>
      <c r="T141" s="241">
        <v>0.033150799999999994</v>
      </c>
      <c r="U141" s="241">
        <v>0</v>
      </c>
      <c r="V141" s="241">
        <v>0.0067304</v>
      </c>
      <c r="W141" s="241">
        <v>0.0098808</v>
      </c>
      <c r="X141" s="241">
        <v>0</v>
      </c>
      <c r="Y141" s="241">
        <v>0</v>
      </c>
      <c r="Z141" s="241">
        <v>0.0004296</v>
      </c>
      <c r="AA141" s="241">
        <v>0.07023959999999999</v>
      </c>
      <c r="AB141" s="241">
        <v>0.6980283999999999</v>
      </c>
      <c r="AC141" s="241">
        <v>0.4719872</v>
      </c>
      <c r="AD141" s="241">
        <v>0.7311792</v>
      </c>
      <c r="AE141" s="241">
        <v>0.0350124</v>
      </c>
      <c r="AF141" s="241">
        <v>0.0370888</v>
      </c>
      <c r="AI141" s="240">
        <v>13024</v>
      </c>
      <c r="AJ141" s="240">
        <v>9</v>
      </c>
      <c r="AK141" s="240">
        <v>0</v>
      </c>
      <c r="AL141" s="240" t="s">
        <v>695</v>
      </c>
      <c r="AM141" s="240">
        <v>83</v>
      </c>
      <c r="AN141" s="164">
        <v>0.00025988634493363723</v>
      </c>
      <c r="AO141" s="86">
        <f t="shared" si="151"/>
        <v>0.012032737770427404</v>
      </c>
      <c r="AP141" s="86">
        <f t="shared" si="152"/>
        <v>0</v>
      </c>
      <c r="AQ141" s="86">
        <f t="shared" si="153"/>
        <v>0.006497158623340931</v>
      </c>
      <c r="AR141" s="86">
        <f t="shared" si="154"/>
        <v>5.1977268986727444E-05</v>
      </c>
      <c r="AS141" s="86">
        <f t="shared" si="155"/>
        <v>0</v>
      </c>
      <c r="AT141" s="86">
        <f t="shared" si="156"/>
        <v>0.006159306374927202</v>
      </c>
      <c r="AU141" s="86">
        <f t="shared" si="157"/>
        <v>0</v>
      </c>
      <c r="AV141" s="86">
        <f t="shared" si="158"/>
        <v>0.09407885686597668</v>
      </c>
      <c r="AW141" s="86">
        <f t="shared" si="159"/>
        <v>0.23990108500824053</v>
      </c>
      <c r="AX141" s="86">
        <f t="shared" si="160"/>
        <v>0.012032737770427404</v>
      </c>
      <c r="AY141" s="86">
        <f t="shared" si="161"/>
        <v>0</v>
      </c>
      <c r="AZ141" s="86">
        <f t="shared" si="162"/>
        <v>0.00244293164237619</v>
      </c>
      <c r="BA141" s="86">
        <f t="shared" si="163"/>
        <v>0.003586431560084194</v>
      </c>
      <c r="BB141" s="86">
        <f t="shared" si="164"/>
        <v>0</v>
      </c>
      <c r="BC141" s="86">
        <f t="shared" si="165"/>
        <v>0</v>
      </c>
      <c r="BD141" s="86">
        <f t="shared" si="166"/>
        <v>0.00015593180696018235</v>
      </c>
      <c r="BE141" s="86">
        <f t="shared" si="167"/>
        <v>0.02549485043798981</v>
      </c>
      <c r="BF141" s="86">
        <f t="shared" si="168"/>
        <v>0.2533631976758029</v>
      </c>
      <c r="BG141" s="86">
        <f t="shared" si="169"/>
        <v>0.1713170785802537</v>
      </c>
      <c r="BH141" s="86">
        <f t="shared" si="170"/>
        <v>0.26539593544623036</v>
      </c>
      <c r="BI141" s="86">
        <f t="shared" si="171"/>
        <v>0.012708442267254863</v>
      </c>
      <c r="BJ141" s="86">
        <f t="shared" si="172"/>
        <v>0.01346211266756241</v>
      </c>
      <c r="BL141" s="86">
        <f t="shared" si="136"/>
        <v>0.0005270339143447203</v>
      </c>
      <c r="BM141" s="86">
        <f t="shared" si="137"/>
        <v>0</v>
      </c>
      <c r="BN141" s="86">
        <f t="shared" si="138"/>
        <v>0.0002845755477023328</v>
      </c>
      <c r="BO141" s="86">
        <f t="shared" si="139"/>
        <v>2.276604381618662E-06</v>
      </c>
      <c r="BP141" s="86">
        <f t="shared" si="140"/>
        <v>0</v>
      </c>
      <c r="BQ141" s="86">
        <f t="shared" si="141"/>
        <v>0.010507667523360935</v>
      </c>
      <c r="BR141" s="86">
        <f t="shared" si="142"/>
        <v>0.00010700040593607712</v>
      </c>
      <c r="BS141" s="86">
        <f t="shared" si="143"/>
        <v>0</v>
      </c>
      <c r="BT141" s="86">
        <f t="shared" si="144"/>
        <v>0</v>
      </c>
      <c r="BU141" s="268">
        <f t="shared" si="145"/>
        <v>0.011428553995725683</v>
      </c>
      <c r="BW141" s="86">
        <f aca="true" t="shared" si="173" ref="BW141:BW204">BW$10*0.73*AO141</f>
        <v>0.0005270339143447203</v>
      </c>
      <c r="BX141" s="86">
        <f aca="true" t="shared" si="174" ref="BX141:BX204">BX$10*0.73*AP141</f>
        <v>0</v>
      </c>
      <c r="BY141" s="86">
        <f aca="true" t="shared" si="175" ref="BY141:BY204">BY$10*0.73*AQ141</f>
        <v>0.0007588681272062208</v>
      </c>
      <c r="BZ141" s="86">
        <f aca="true" t="shared" si="176" ref="BZ141:BZ204">BZ$10*0.73*AR141</f>
        <v>2.276604381618662E-06</v>
      </c>
      <c r="CA141" s="86">
        <f aca="true" t="shared" si="177" ref="CA141:CA204">CA$10*0.73*AS141</f>
        <v>0</v>
      </c>
      <c r="CB141" s="86">
        <f aca="true" t="shared" si="178" ref="CB141:CB204">CB$10*0.73*AW141</f>
        <v>0.010507667523360935</v>
      </c>
      <c r="CC141" s="86">
        <f aca="true" t="shared" si="179" ref="CC141:CC204">CC$10*0.73*AZ141</f>
        <v>0.00028533441582953914</v>
      </c>
      <c r="CD141" s="86">
        <f aca="true" t="shared" si="180" ref="CD141:CD204">CD$10*0.73*BB141</f>
        <v>0</v>
      </c>
      <c r="CE141" s="86">
        <f aca="true" t="shared" si="181" ref="CE141:CE204">CE$10*0.73*BC141</f>
        <v>0</v>
      </c>
      <c r="CF141" s="86">
        <f t="shared" si="146"/>
        <v>0.012081180585123034</v>
      </c>
      <c r="CH141" s="264">
        <f t="shared" si="147"/>
        <v>0.1250614673635852</v>
      </c>
      <c r="CI141" s="264">
        <f t="shared" si="148"/>
        <v>0.011428553995725683</v>
      </c>
      <c r="CJ141" s="264">
        <f t="shared" si="149"/>
        <v>0.012081180585123034</v>
      </c>
      <c r="CK141" s="293">
        <f t="shared" si="150"/>
        <v>0.053640441797946276</v>
      </c>
    </row>
    <row r="142" spans="1:89" ht="15">
      <c r="A142" s="240">
        <v>13027</v>
      </c>
      <c r="B142" s="261">
        <v>9</v>
      </c>
      <c r="C142" s="240">
        <v>0</v>
      </c>
      <c r="D142" s="240" t="s">
        <v>695</v>
      </c>
      <c r="E142" s="240">
        <v>83</v>
      </c>
      <c r="F142" s="240">
        <v>0.002423</v>
      </c>
      <c r="G142" s="255">
        <v>0.000879475717561736</v>
      </c>
      <c r="H142" s="241">
        <v>0.20958949999999998</v>
      </c>
      <c r="I142" s="241">
        <v>0</v>
      </c>
      <c r="J142" s="241">
        <v>0</v>
      </c>
      <c r="K142" s="241">
        <v>0.016960999999999997</v>
      </c>
      <c r="L142" s="241">
        <v>0.0012115</v>
      </c>
      <c r="M142" s="241">
        <v>0</v>
      </c>
      <c r="N142" s="241">
        <v>0.028106799999999998</v>
      </c>
      <c r="O142" s="241">
        <v>0</v>
      </c>
      <c r="P142" s="241">
        <v>0.2154047</v>
      </c>
      <c r="Q142" s="241">
        <v>0.40730629999999995</v>
      </c>
      <c r="R142" s="241">
        <v>0.002423</v>
      </c>
      <c r="S142" s="241">
        <v>0.002423</v>
      </c>
      <c r="T142" s="241">
        <v>0.1189693</v>
      </c>
      <c r="U142" s="241">
        <v>0</v>
      </c>
      <c r="V142" s="241">
        <v>0.0070266999999999994</v>
      </c>
      <c r="W142" s="241">
        <v>0.0021807</v>
      </c>
      <c r="X142" s="241">
        <v>0</v>
      </c>
      <c r="Y142" s="241">
        <v>0.0012115</v>
      </c>
      <c r="Z142" s="241">
        <v>0.0070266999999999994</v>
      </c>
      <c r="AA142" s="241">
        <v>0.25683799999999996</v>
      </c>
      <c r="AB142" s="241">
        <v>0.4545547999999999</v>
      </c>
      <c r="AC142" s="241">
        <v>0.4489819</v>
      </c>
      <c r="AD142" s="241">
        <v>0.6641443</v>
      </c>
      <c r="AE142" s="241">
        <v>0.0462793</v>
      </c>
      <c r="AF142" s="241">
        <v>0.0472485</v>
      </c>
      <c r="AI142" s="240">
        <v>13027</v>
      </c>
      <c r="AJ142" s="240">
        <v>9</v>
      </c>
      <c r="AK142" s="240">
        <v>0</v>
      </c>
      <c r="AL142" s="240" t="s">
        <v>695</v>
      </c>
      <c r="AM142" s="240">
        <v>83</v>
      </c>
      <c r="AN142" s="164">
        <v>0.000879475717561736</v>
      </c>
      <c r="AO142" s="86">
        <f t="shared" si="151"/>
        <v>0.07607464956909016</v>
      </c>
      <c r="AP142" s="86">
        <f t="shared" si="152"/>
        <v>0</v>
      </c>
      <c r="AQ142" s="86">
        <f t="shared" si="153"/>
        <v>0.006156330022932151</v>
      </c>
      <c r="AR142" s="86">
        <f t="shared" si="154"/>
        <v>0.000439737858780868</v>
      </c>
      <c r="AS142" s="86">
        <f t="shared" si="155"/>
        <v>0</v>
      </c>
      <c r="AT142" s="86">
        <f t="shared" si="156"/>
        <v>0.010201918323716136</v>
      </c>
      <c r="AU142" s="86">
        <f t="shared" si="157"/>
        <v>0</v>
      </c>
      <c r="AV142" s="86">
        <f t="shared" si="158"/>
        <v>0.07818539129123833</v>
      </c>
      <c r="AW142" s="86">
        <f t="shared" si="159"/>
        <v>0.14783986812212782</v>
      </c>
      <c r="AX142" s="86">
        <f t="shared" si="160"/>
        <v>0.04318225773228124</v>
      </c>
      <c r="AY142" s="86">
        <f t="shared" si="161"/>
        <v>0</v>
      </c>
      <c r="AZ142" s="86">
        <f t="shared" si="162"/>
        <v>0.002550479580929034</v>
      </c>
      <c r="BA142" s="86">
        <f t="shared" si="163"/>
        <v>0.0007915281458055624</v>
      </c>
      <c r="BB142" s="86">
        <f t="shared" si="164"/>
        <v>0</v>
      </c>
      <c r="BC142" s="86">
        <f t="shared" si="165"/>
        <v>0.000439737858780868</v>
      </c>
      <c r="BD142" s="86">
        <f t="shared" si="166"/>
        <v>0.002550479580929034</v>
      </c>
      <c r="BE142" s="86">
        <f t="shared" si="167"/>
        <v>0.093224426061544</v>
      </c>
      <c r="BF142" s="86">
        <f t="shared" si="168"/>
        <v>0.16498964461458165</v>
      </c>
      <c r="BG142" s="86">
        <f t="shared" si="169"/>
        <v>0.16296685046418968</v>
      </c>
      <c r="BH142" s="86">
        <f t="shared" si="170"/>
        <v>0.24106429418367187</v>
      </c>
      <c r="BI142" s="86">
        <f t="shared" si="171"/>
        <v>0.016797986205429157</v>
      </c>
      <c r="BJ142" s="86">
        <f t="shared" si="172"/>
        <v>0.01714977649245385</v>
      </c>
      <c r="BL142" s="86">
        <f aca="true" t="shared" si="182" ref="BL142:BL173">0.06*0.73*AO142</f>
        <v>0.0033320696511261487</v>
      </c>
      <c r="BM142" s="86">
        <f aca="true" t="shared" si="183" ref="BM142:BM173">0.06*0.73*AP142</f>
        <v>0</v>
      </c>
      <c r="BN142" s="86">
        <f aca="true" t="shared" si="184" ref="BN142:BN173">0.06*0.73*AQ142</f>
        <v>0.0002696472550044282</v>
      </c>
      <c r="BO142" s="86">
        <f aca="true" t="shared" si="185" ref="BO142:BO173">0.06*0.73*AR142</f>
        <v>1.9260518214602017E-05</v>
      </c>
      <c r="BP142" s="86">
        <f aca="true" t="shared" si="186" ref="BP142:BP173">0.06*0.73*AS142</f>
        <v>0</v>
      </c>
      <c r="BQ142" s="86">
        <f aca="true" t="shared" si="187" ref="BQ142:BQ173">0.06*0.73*AW142</f>
        <v>0.0064753862237491985</v>
      </c>
      <c r="BR142" s="86">
        <f aca="true" t="shared" si="188" ref="BR142:BR173">0.06*0.73*AZ142</f>
        <v>0.00011171100564469169</v>
      </c>
      <c r="BS142" s="86">
        <f aca="true" t="shared" si="189" ref="BS142:BS173">0.06*0.73*BB142</f>
        <v>0</v>
      </c>
      <c r="BT142" s="86">
        <f aca="true" t="shared" si="190" ref="BT142:BT173">0.06*0.73*BC142</f>
        <v>1.9260518214602017E-05</v>
      </c>
      <c r="BU142" s="268">
        <f aca="true" t="shared" si="191" ref="BU142:BU173">SUM(BL142:BT142)</f>
        <v>0.01022733517195367</v>
      </c>
      <c r="BW142" s="86">
        <f t="shared" si="173"/>
        <v>0.0033320696511261487</v>
      </c>
      <c r="BX142" s="86">
        <f t="shared" si="174"/>
        <v>0</v>
      </c>
      <c r="BY142" s="86">
        <f t="shared" si="175"/>
        <v>0.0007190593466784752</v>
      </c>
      <c r="BZ142" s="86">
        <f t="shared" si="176"/>
        <v>1.9260518214602017E-05</v>
      </c>
      <c r="CA142" s="86">
        <f t="shared" si="177"/>
        <v>0</v>
      </c>
      <c r="CB142" s="86">
        <f t="shared" si="178"/>
        <v>0.0064753862237491985</v>
      </c>
      <c r="CC142" s="86">
        <f t="shared" si="179"/>
        <v>0.0002978960150525113</v>
      </c>
      <c r="CD142" s="86">
        <f t="shared" si="180"/>
        <v>0</v>
      </c>
      <c r="CE142" s="86">
        <f t="shared" si="181"/>
        <v>1.9260518214602017E-05</v>
      </c>
      <c r="CF142" s="86">
        <f aca="true" t="shared" si="192" ref="CF142:CF173">SUM(BW142:CE142)</f>
        <v>0.010862932273035537</v>
      </c>
      <c r="CH142" s="264">
        <f aca="true" t="shared" si="193" ref="CH142:CH173">BG142*0.73</f>
        <v>0.11896580083885847</v>
      </c>
      <c r="CI142" s="264">
        <f aca="true" t="shared" si="194" ref="CI142:CI173">BU142</f>
        <v>0.01022733517195367</v>
      </c>
      <c r="CJ142" s="264">
        <f aca="true" t="shared" si="195" ref="CJ142:CJ173">CF142</f>
        <v>0.010862932273035537</v>
      </c>
      <c r="CK142" s="293">
        <f aca="true" t="shared" si="196" ref="CK142:CK173">CJ142*4.44</f>
        <v>0.04823141929227779</v>
      </c>
    </row>
    <row r="143" spans="1:89" ht="15">
      <c r="A143" s="240">
        <v>13028</v>
      </c>
      <c r="B143" s="261">
        <v>9</v>
      </c>
      <c r="C143" s="240">
        <v>0</v>
      </c>
      <c r="D143" s="240" t="s">
        <v>695</v>
      </c>
      <c r="E143" s="240">
        <v>83</v>
      </c>
      <c r="F143" s="240">
        <v>0.000716</v>
      </c>
      <c r="G143" s="255">
        <v>0.00025988634493363723</v>
      </c>
      <c r="H143" s="241">
        <v>0</v>
      </c>
      <c r="I143" s="241">
        <v>0</v>
      </c>
      <c r="J143" s="241">
        <v>0</v>
      </c>
      <c r="K143" s="241">
        <v>0.049046</v>
      </c>
      <c r="L143" s="241">
        <v>0.005226799999999999</v>
      </c>
      <c r="M143" s="241">
        <v>0</v>
      </c>
      <c r="N143" s="241">
        <v>0.023842799999999997</v>
      </c>
      <c r="O143" s="241">
        <v>0.0041528</v>
      </c>
      <c r="P143" s="241">
        <v>0.036516</v>
      </c>
      <c r="Q143" s="241">
        <v>0.15837919999999997</v>
      </c>
      <c r="R143" s="241">
        <v>0.000716</v>
      </c>
      <c r="S143" s="241">
        <v>0.000716</v>
      </c>
      <c r="T143" s="241">
        <v>0</v>
      </c>
      <c r="U143" s="241">
        <v>0</v>
      </c>
      <c r="V143" s="241">
        <v>0.0378764</v>
      </c>
      <c r="W143" s="241">
        <v>0.007661199999999999</v>
      </c>
      <c r="X143" s="241">
        <v>0</v>
      </c>
      <c r="Y143" s="241">
        <v>0.005226799999999999</v>
      </c>
      <c r="Z143" s="241">
        <v>0.0054415999999999996</v>
      </c>
      <c r="AA143" s="241">
        <v>0.0829844</v>
      </c>
      <c r="AB143" s="241">
        <v>0.24143519999999996</v>
      </c>
      <c r="AC143" s="241">
        <v>0.2048476</v>
      </c>
      <c r="AD143" s="241">
        <v>0.24143519999999996</v>
      </c>
      <c r="AE143" s="241">
        <v>0.08226839999999999</v>
      </c>
      <c r="AF143" s="241">
        <v>0.0829844</v>
      </c>
      <c r="AI143" s="240">
        <v>13028</v>
      </c>
      <c r="AJ143" s="240">
        <v>9</v>
      </c>
      <c r="AK143" s="240">
        <v>0</v>
      </c>
      <c r="AL143" s="240" t="s">
        <v>695</v>
      </c>
      <c r="AM143" s="240">
        <v>83</v>
      </c>
      <c r="AN143" s="164">
        <v>0.00025988634493363723</v>
      </c>
      <c r="AO143" s="86">
        <f t="shared" si="151"/>
        <v>0</v>
      </c>
      <c r="AP143" s="86">
        <f t="shared" si="152"/>
        <v>0</v>
      </c>
      <c r="AQ143" s="86">
        <f t="shared" si="153"/>
        <v>0.01780221462795415</v>
      </c>
      <c r="AR143" s="86">
        <f t="shared" si="154"/>
        <v>0.0018971703180155517</v>
      </c>
      <c r="AS143" s="86">
        <f t="shared" si="155"/>
        <v>0</v>
      </c>
      <c r="AT143" s="86">
        <f t="shared" si="156"/>
        <v>0.00865421528629012</v>
      </c>
      <c r="AU143" s="86">
        <f t="shared" si="157"/>
        <v>0.001507340800615096</v>
      </c>
      <c r="AV143" s="86">
        <f t="shared" si="158"/>
        <v>0.0132542035916155</v>
      </c>
      <c r="AW143" s="86">
        <f t="shared" si="159"/>
        <v>0.057486859499320545</v>
      </c>
      <c r="AX143" s="86">
        <f t="shared" si="160"/>
        <v>0</v>
      </c>
      <c r="AY143" s="86">
        <f t="shared" si="161"/>
        <v>0</v>
      </c>
      <c r="AZ143" s="86">
        <f t="shared" si="162"/>
        <v>0.01374798764698941</v>
      </c>
      <c r="BA143" s="86">
        <f t="shared" si="163"/>
        <v>0.0027807838907899186</v>
      </c>
      <c r="BB143" s="86">
        <f t="shared" si="164"/>
        <v>0</v>
      </c>
      <c r="BC143" s="86">
        <f t="shared" si="165"/>
        <v>0.0018971703180155517</v>
      </c>
      <c r="BD143" s="86">
        <f t="shared" si="166"/>
        <v>0.001975136221495643</v>
      </c>
      <c r="BE143" s="86">
        <f t="shared" si="167"/>
        <v>0.030120827377808555</v>
      </c>
      <c r="BF143" s="86">
        <f t="shared" si="168"/>
        <v>0.08763367551162246</v>
      </c>
      <c r="BG143" s="86">
        <f t="shared" si="169"/>
        <v>0.07435348328551361</v>
      </c>
      <c r="BH143" s="86">
        <f t="shared" si="170"/>
        <v>0.08763367551162246</v>
      </c>
      <c r="BI143" s="86">
        <f t="shared" si="171"/>
        <v>0.029860941032874917</v>
      </c>
      <c r="BJ143" s="86">
        <f t="shared" si="172"/>
        <v>0.030120827377808555</v>
      </c>
      <c r="BL143" s="86">
        <f t="shared" si="182"/>
        <v>0</v>
      </c>
      <c r="BM143" s="86">
        <f t="shared" si="183"/>
        <v>0</v>
      </c>
      <c r="BN143" s="86">
        <f t="shared" si="184"/>
        <v>0.0007797370007043918</v>
      </c>
      <c r="BO143" s="86">
        <f t="shared" si="185"/>
        <v>8.309605992908117E-05</v>
      </c>
      <c r="BP143" s="86">
        <f t="shared" si="186"/>
        <v>0</v>
      </c>
      <c r="BQ143" s="86">
        <f t="shared" si="187"/>
        <v>0.0025179244460702397</v>
      </c>
      <c r="BR143" s="86">
        <f t="shared" si="188"/>
        <v>0.0006021618589381361</v>
      </c>
      <c r="BS143" s="86">
        <f t="shared" si="189"/>
        <v>0</v>
      </c>
      <c r="BT143" s="86">
        <f t="shared" si="190"/>
        <v>8.309605992908117E-05</v>
      </c>
      <c r="BU143" s="268">
        <f t="shared" si="191"/>
        <v>0.00406601542557093</v>
      </c>
      <c r="BW143" s="86">
        <f t="shared" si="173"/>
        <v>0</v>
      </c>
      <c r="BX143" s="86">
        <f t="shared" si="174"/>
        <v>0</v>
      </c>
      <c r="BY143" s="86">
        <f t="shared" si="175"/>
        <v>0.0020792986685450447</v>
      </c>
      <c r="BZ143" s="86">
        <f t="shared" si="176"/>
        <v>8.309605992908117E-05</v>
      </c>
      <c r="CA143" s="86">
        <f t="shared" si="177"/>
        <v>0</v>
      </c>
      <c r="CB143" s="86">
        <f t="shared" si="178"/>
        <v>0.0025179244460702397</v>
      </c>
      <c r="CC143" s="86">
        <f t="shared" si="179"/>
        <v>0.0016057649571683636</v>
      </c>
      <c r="CD143" s="86">
        <f t="shared" si="180"/>
        <v>0</v>
      </c>
      <c r="CE143" s="86">
        <f t="shared" si="181"/>
        <v>8.309605992908117E-05</v>
      </c>
      <c r="CF143" s="86">
        <f t="shared" si="192"/>
        <v>0.00636918019164181</v>
      </c>
      <c r="CH143" s="264">
        <f t="shared" si="193"/>
        <v>0.054278042798424936</v>
      </c>
      <c r="CI143" s="264">
        <f t="shared" si="194"/>
        <v>0.00406601542557093</v>
      </c>
      <c r="CJ143" s="264">
        <f t="shared" si="195"/>
        <v>0.00636918019164181</v>
      </c>
      <c r="CK143" s="293">
        <f t="shared" si="196"/>
        <v>0.02827916005088964</v>
      </c>
    </row>
    <row r="144" spans="1:89" ht="15">
      <c r="A144" s="240">
        <v>13030</v>
      </c>
      <c r="B144" s="261">
        <v>9</v>
      </c>
      <c r="C144" s="240">
        <v>0</v>
      </c>
      <c r="D144" s="240" t="s">
        <v>695</v>
      </c>
      <c r="E144" s="240">
        <v>83</v>
      </c>
      <c r="F144" s="240">
        <v>0.000716</v>
      </c>
      <c r="G144" s="255">
        <v>0.00025988634493363723</v>
      </c>
      <c r="H144" s="241">
        <v>0.007589599999999999</v>
      </c>
      <c r="I144" s="241">
        <v>0</v>
      </c>
      <c r="J144" s="241">
        <v>0</v>
      </c>
      <c r="K144" s="241">
        <v>0.047614</v>
      </c>
      <c r="L144" s="241">
        <v>0.0180432</v>
      </c>
      <c r="M144" s="241">
        <v>0</v>
      </c>
      <c r="N144" s="241">
        <v>0.0227688</v>
      </c>
      <c r="O144" s="241">
        <v>0.0013603999999999999</v>
      </c>
      <c r="P144" s="241">
        <v>0.036444399999999995</v>
      </c>
      <c r="Q144" s="241">
        <v>0.2092152</v>
      </c>
      <c r="R144" s="241">
        <v>0.000716</v>
      </c>
      <c r="S144" s="241">
        <v>0.000716</v>
      </c>
      <c r="T144" s="241">
        <v>0.0011455999999999999</v>
      </c>
      <c r="U144" s="241">
        <v>0</v>
      </c>
      <c r="V144" s="241">
        <v>0.0221244</v>
      </c>
      <c r="W144" s="241">
        <v>0.0247736</v>
      </c>
      <c r="X144" s="241">
        <v>0</v>
      </c>
      <c r="Y144" s="241">
        <v>0.0165396</v>
      </c>
      <c r="Z144" s="241">
        <v>0.005513199999999999</v>
      </c>
      <c r="AA144" s="241">
        <v>0.1087604</v>
      </c>
      <c r="AB144" s="241">
        <v>0.31052919999999995</v>
      </c>
      <c r="AC144" s="241">
        <v>0.2816028</v>
      </c>
      <c r="AD144" s="241">
        <v>0.3181188</v>
      </c>
      <c r="AE144" s="241">
        <v>0.0897864</v>
      </c>
      <c r="AF144" s="241">
        <v>0.1011708</v>
      </c>
      <c r="AI144" s="240">
        <v>13030</v>
      </c>
      <c r="AJ144" s="240">
        <v>9</v>
      </c>
      <c r="AK144" s="240">
        <v>0</v>
      </c>
      <c r="AL144" s="240" t="s">
        <v>695</v>
      </c>
      <c r="AM144" s="240">
        <v>83</v>
      </c>
      <c r="AN144" s="164">
        <v>0.00025988634493363723</v>
      </c>
      <c r="AO144" s="86">
        <f t="shared" si="151"/>
        <v>0.0027547952562965547</v>
      </c>
      <c r="AP144" s="86">
        <f t="shared" si="152"/>
        <v>0</v>
      </c>
      <c r="AQ144" s="86">
        <f t="shared" si="153"/>
        <v>0.017282441938086875</v>
      </c>
      <c r="AR144" s="86">
        <f t="shared" si="154"/>
        <v>0.006549135892327658</v>
      </c>
      <c r="AS144" s="86">
        <f t="shared" si="155"/>
        <v>0</v>
      </c>
      <c r="AT144" s="86">
        <f t="shared" si="156"/>
        <v>0.008264385768889665</v>
      </c>
      <c r="AU144" s="86">
        <f t="shared" si="157"/>
        <v>0.0004937840553739108</v>
      </c>
      <c r="AV144" s="86">
        <f t="shared" si="158"/>
        <v>0.013228214957122134</v>
      </c>
      <c r="AW144" s="86">
        <f t="shared" si="159"/>
        <v>0.0759387899896088</v>
      </c>
      <c r="AX144" s="86">
        <f t="shared" si="160"/>
        <v>0.00041581815189381955</v>
      </c>
      <c r="AY144" s="86">
        <f t="shared" si="161"/>
        <v>0</v>
      </c>
      <c r="AZ144" s="86">
        <f t="shared" si="162"/>
        <v>0.00803048805844939</v>
      </c>
      <c r="BA144" s="86">
        <f t="shared" si="163"/>
        <v>0.008992067534703848</v>
      </c>
      <c r="BB144" s="86">
        <f t="shared" si="164"/>
        <v>0</v>
      </c>
      <c r="BC144" s="86">
        <f t="shared" si="165"/>
        <v>0.006003374567967021</v>
      </c>
      <c r="BD144" s="86">
        <f t="shared" si="166"/>
        <v>0.0020011248559890066</v>
      </c>
      <c r="BE144" s="86">
        <f t="shared" si="167"/>
        <v>0.0394767357954195</v>
      </c>
      <c r="BF144" s="86">
        <f t="shared" si="168"/>
        <v>0.11271270779771846</v>
      </c>
      <c r="BG144" s="86">
        <f t="shared" si="169"/>
        <v>0.10221329946239953</v>
      </c>
      <c r="BH144" s="86">
        <f t="shared" si="170"/>
        <v>0.11546750305401503</v>
      </c>
      <c r="BI144" s="86">
        <f t="shared" si="171"/>
        <v>0.03258974765467811</v>
      </c>
      <c r="BJ144" s="86">
        <f t="shared" si="172"/>
        <v>0.03672194053912295</v>
      </c>
      <c r="BL144" s="86">
        <f t="shared" si="182"/>
        <v>0.0001206600322257891</v>
      </c>
      <c r="BM144" s="86">
        <f t="shared" si="183"/>
        <v>0</v>
      </c>
      <c r="BN144" s="86">
        <f t="shared" si="184"/>
        <v>0.0007569709568882051</v>
      </c>
      <c r="BO144" s="86">
        <f t="shared" si="185"/>
        <v>0.00028685215208395143</v>
      </c>
      <c r="BP144" s="86">
        <f t="shared" si="186"/>
        <v>0</v>
      </c>
      <c r="BQ144" s="86">
        <f t="shared" si="187"/>
        <v>0.0033261190015448656</v>
      </c>
      <c r="BR144" s="86">
        <f t="shared" si="188"/>
        <v>0.00035173537696008326</v>
      </c>
      <c r="BS144" s="86">
        <f t="shared" si="189"/>
        <v>0</v>
      </c>
      <c r="BT144" s="86">
        <f t="shared" si="190"/>
        <v>0.00026294780607695554</v>
      </c>
      <c r="BU144" s="268">
        <f t="shared" si="191"/>
        <v>0.00510528532577985</v>
      </c>
      <c r="BW144" s="86">
        <f t="shared" si="173"/>
        <v>0.0001206600322257891</v>
      </c>
      <c r="BX144" s="86">
        <f t="shared" si="174"/>
        <v>0</v>
      </c>
      <c r="BY144" s="86">
        <f t="shared" si="175"/>
        <v>0.002018589218368547</v>
      </c>
      <c r="BZ144" s="86">
        <f t="shared" si="176"/>
        <v>0.00028685215208395143</v>
      </c>
      <c r="CA144" s="86">
        <f t="shared" si="177"/>
        <v>0</v>
      </c>
      <c r="CB144" s="86">
        <f t="shared" si="178"/>
        <v>0.0033261190015448656</v>
      </c>
      <c r="CC144" s="86">
        <f t="shared" si="179"/>
        <v>0.0009379610052268891</v>
      </c>
      <c r="CD144" s="86">
        <f t="shared" si="180"/>
        <v>0</v>
      </c>
      <c r="CE144" s="86">
        <f t="shared" si="181"/>
        <v>0.00026294780607695554</v>
      </c>
      <c r="CF144" s="86">
        <f t="shared" si="192"/>
        <v>0.006953129215526999</v>
      </c>
      <c r="CH144" s="264">
        <f t="shared" si="193"/>
        <v>0.07461570860755165</v>
      </c>
      <c r="CI144" s="264">
        <f t="shared" si="194"/>
        <v>0.00510528532577985</v>
      </c>
      <c r="CJ144" s="264">
        <f t="shared" si="195"/>
        <v>0.006953129215526999</v>
      </c>
      <c r="CK144" s="293">
        <f t="shared" si="196"/>
        <v>0.030871893716939876</v>
      </c>
    </row>
    <row r="145" spans="1:89" ht="15">
      <c r="A145" s="240">
        <v>13031</v>
      </c>
      <c r="B145" s="261">
        <v>9</v>
      </c>
      <c r="C145" s="240">
        <v>0</v>
      </c>
      <c r="D145" s="240" t="s">
        <v>695</v>
      </c>
      <c r="E145" s="240">
        <v>83</v>
      </c>
      <c r="F145" s="240">
        <v>0.002423</v>
      </c>
      <c r="G145" s="255">
        <v>0.000879475717561736</v>
      </c>
      <c r="H145" s="241">
        <v>0.00048459999999999996</v>
      </c>
      <c r="I145" s="241">
        <v>0</v>
      </c>
      <c r="J145" s="241">
        <v>0</v>
      </c>
      <c r="K145" s="241">
        <v>0.04967149999999999</v>
      </c>
      <c r="L145" s="241">
        <v>0.007511299999999999</v>
      </c>
      <c r="M145" s="241">
        <v>0</v>
      </c>
      <c r="N145" s="241">
        <v>0.0118727</v>
      </c>
      <c r="O145" s="241">
        <v>0.00048459999999999996</v>
      </c>
      <c r="P145" s="241">
        <v>0.23066959999999997</v>
      </c>
      <c r="Q145" s="241">
        <v>0.4114254</v>
      </c>
      <c r="R145" s="241">
        <v>0.002423</v>
      </c>
      <c r="S145" s="241">
        <v>0.002423</v>
      </c>
      <c r="T145" s="241">
        <v>0.00048459999999999996</v>
      </c>
      <c r="U145" s="241">
        <v>0</v>
      </c>
      <c r="V145" s="241">
        <v>0.036587299999999996</v>
      </c>
      <c r="W145" s="241">
        <v>0.013084199999999999</v>
      </c>
      <c r="X145" s="241">
        <v>0</v>
      </c>
      <c r="Y145" s="241">
        <v>0.007511299999999999</v>
      </c>
      <c r="Z145" s="241">
        <v>0.0012115</v>
      </c>
      <c r="AA145" s="241">
        <v>0.0714785</v>
      </c>
      <c r="AB145" s="241">
        <v>0.48217699999999997</v>
      </c>
      <c r="AC145" s="241">
        <v>0.25223429999999997</v>
      </c>
      <c r="AD145" s="241">
        <v>0.4826615999999999</v>
      </c>
      <c r="AE145" s="241">
        <v>0.0695401</v>
      </c>
      <c r="AF145" s="241">
        <v>0.0709939</v>
      </c>
      <c r="AI145" s="240">
        <v>13031</v>
      </c>
      <c r="AJ145" s="240">
        <v>9</v>
      </c>
      <c r="AK145" s="240">
        <v>0</v>
      </c>
      <c r="AL145" s="240" t="s">
        <v>695</v>
      </c>
      <c r="AM145" s="240">
        <v>83</v>
      </c>
      <c r="AN145" s="164">
        <v>0.000879475717561736</v>
      </c>
      <c r="AO145" s="86">
        <f t="shared" si="151"/>
        <v>0.00017589514351234718</v>
      </c>
      <c r="AP145" s="86">
        <f t="shared" si="152"/>
        <v>0</v>
      </c>
      <c r="AQ145" s="86">
        <f t="shared" si="153"/>
        <v>0.018029252210015584</v>
      </c>
      <c r="AR145" s="86">
        <f t="shared" si="154"/>
        <v>0.0027263747244413816</v>
      </c>
      <c r="AS145" s="86">
        <f t="shared" si="155"/>
        <v>0</v>
      </c>
      <c r="AT145" s="86">
        <f t="shared" si="156"/>
        <v>0.004309431016052506</v>
      </c>
      <c r="AU145" s="86">
        <f t="shared" si="157"/>
        <v>0.00017589514351234718</v>
      </c>
      <c r="AV145" s="86">
        <f t="shared" si="158"/>
        <v>0.08372608831187726</v>
      </c>
      <c r="AW145" s="86">
        <f t="shared" si="159"/>
        <v>0.14933497684198277</v>
      </c>
      <c r="AX145" s="86">
        <f t="shared" si="160"/>
        <v>0.00017589514351234718</v>
      </c>
      <c r="AY145" s="86">
        <f t="shared" si="161"/>
        <v>0</v>
      </c>
      <c r="AZ145" s="86">
        <f t="shared" si="162"/>
        <v>0.013280083335182213</v>
      </c>
      <c r="BA145" s="86">
        <f t="shared" si="163"/>
        <v>0.004749168874833374</v>
      </c>
      <c r="BB145" s="86">
        <f t="shared" si="164"/>
        <v>0</v>
      </c>
      <c r="BC145" s="86">
        <f t="shared" si="165"/>
        <v>0.0027263747244413816</v>
      </c>
      <c r="BD145" s="86">
        <f t="shared" si="166"/>
        <v>0.000439737858780868</v>
      </c>
      <c r="BE145" s="86">
        <f t="shared" si="167"/>
        <v>0.02594453366807121</v>
      </c>
      <c r="BF145" s="86">
        <f t="shared" si="168"/>
        <v>0.17501566779478545</v>
      </c>
      <c r="BG145" s="86">
        <f t="shared" si="169"/>
        <v>0.0915534221981767</v>
      </c>
      <c r="BH145" s="86">
        <f t="shared" si="170"/>
        <v>0.1751915629382978</v>
      </c>
      <c r="BI145" s="86">
        <f t="shared" si="171"/>
        <v>0.02524095309402182</v>
      </c>
      <c r="BJ145" s="86">
        <f t="shared" si="172"/>
        <v>0.025768638524558865</v>
      </c>
      <c r="BL145" s="86">
        <f t="shared" si="182"/>
        <v>7.704207285840806E-06</v>
      </c>
      <c r="BM145" s="86">
        <f t="shared" si="183"/>
        <v>0</v>
      </c>
      <c r="BN145" s="86">
        <f t="shared" si="184"/>
        <v>0.0007896812467986826</v>
      </c>
      <c r="BO145" s="86">
        <f t="shared" si="185"/>
        <v>0.00011941521293053251</v>
      </c>
      <c r="BP145" s="86">
        <f t="shared" si="186"/>
        <v>0</v>
      </c>
      <c r="BQ145" s="86">
        <f t="shared" si="187"/>
        <v>0.006540871985678845</v>
      </c>
      <c r="BR145" s="86">
        <f t="shared" si="188"/>
        <v>0.0005816676500809809</v>
      </c>
      <c r="BS145" s="86">
        <f t="shared" si="189"/>
        <v>0</v>
      </c>
      <c r="BT145" s="86">
        <f t="shared" si="190"/>
        <v>0.00011941521293053251</v>
      </c>
      <c r="BU145" s="268">
        <f t="shared" si="191"/>
        <v>0.008158755515705414</v>
      </c>
      <c r="BW145" s="86">
        <f t="shared" si="173"/>
        <v>7.704207285840806E-06</v>
      </c>
      <c r="BX145" s="86">
        <f t="shared" si="174"/>
        <v>0</v>
      </c>
      <c r="BY145" s="86">
        <f t="shared" si="175"/>
        <v>0.00210581665812982</v>
      </c>
      <c r="BZ145" s="86">
        <f t="shared" si="176"/>
        <v>0.00011941521293053251</v>
      </c>
      <c r="CA145" s="86">
        <f t="shared" si="177"/>
        <v>0</v>
      </c>
      <c r="CB145" s="86">
        <f t="shared" si="178"/>
        <v>0.006540871985678845</v>
      </c>
      <c r="CC145" s="86">
        <f t="shared" si="179"/>
        <v>0.0015511137335492832</v>
      </c>
      <c r="CD145" s="86">
        <f t="shared" si="180"/>
        <v>0</v>
      </c>
      <c r="CE145" s="86">
        <f t="shared" si="181"/>
        <v>0.00011941521293053251</v>
      </c>
      <c r="CF145" s="86">
        <f t="shared" si="192"/>
        <v>0.010444337010504854</v>
      </c>
      <c r="CH145" s="264">
        <f t="shared" si="193"/>
        <v>0.066833998204669</v>
      </c>
      <c r="CI145" s="264">
        <f t="shared" si="194"/>
        <v>0.008158755515705414</v>
      </c>
      <c r="CJ145" s="264">
        <f t="shared" si="195"/>
        <v>0.010444337010504854</v>
      </c>
      <c r="CK145" s="293">
        <f t="shared" si="196"/>
        <v>0.04637285632664155</v>
      </c>
    </row>
    <row r="146" spans="1:89" ht="15">
      <c r="A146" s="240">
        <v>13032</v>
      </c>
      <c r="B146" s="261">
        <v>9</v>
      </c>
      <c r="C146" s="240">
        <v>0</v>
      </c>
      <c r="D146" s="240" t="s">
        <v>695</v>
      </c>
      <c r="E146" s="240">
        <v>83</v>
      </c>
      <c r="F146" s="240">
        <v>0.000716</v>
      </c>
      <c r="G146" s="255">
        <v>0.00025988634493363723</v>
      </c>
      <c r="H146" s="241">
        <v>0.0067304</v>
      </c>
      <c r="I146" s="241">
        <v>0</v>
      </c>
      <c r="J146" s="241">
        <v>0</v>
      </c>
      <c r="K146" s="241">
        <v>0.0143916</v>
      </c>
      <c r="L146" s="241">
        <v>0</v>
      </c>
      <c r="M146" s="241">
        <v>0</v>
      </c>
      <c r="N146" s="241">
        <v>0.0070884</v>
      </c>
      <c r="O146" s="241">
        <v>0</v>
      </c>
      <c r="P146" s="241">
        <v>0.024988399999999997</v>
      </c>
      <c r="Q146" s="241">
        <v>0.1518636</v>
      </c>
      <c r="R146" s="241">
        <v>0.000716</v>
      </c>
      <c r="S146" s="241">
        <v>0.000716</v>
      </c>
      <c r="T146" s="241">
        <v>0.002506</v>
      </c>
      <c r="U146" s="241">
        <v>0</v>
      </c>
      <c r="V146" s="241">
        <v>0.0113128</v>
      </c>
      <c r="W146" s="241">
        <v>0.0030072</v>
      </c>
      <c r="X146" s="241">
        <v>0</v>
      </c>
      <c r="Y146" s="241">
        <v>0</v>
      </c>
      <c r="Z146" s="241">
        <v>0.0027923999999999996</v>
      </c>
      <c r="AA146" s="241">
        <v>0.0284252</v>
      </c>
      <c r="AB146" s="241">
        <v>0.1735584</v>
      </c>
      <c r="AC146" s="241">
        <v>0.1553004</v>
      </c>
      <c r="AD146" s="241">
        <v>0.1802888</v>
      </c>
      <c r="AE146" s="241">
        <v>0.02148</v>
      </c>
      <c r="AF146" s="241">
        <v>0.0216948</v>
      </c>
      <c r="AI146" s="240">
        <v>13032</v>
      </c>
      <c r="AJ146" s="240">
        <v>9</v>
      </c>
      <c r="AK146" s="240">
        <v>0</v>
      </c>
      <c r="AL146" s="240" t="s">
        <v>695</v>
      </c>
      <c r="AM146" s="240">
        <v>83</v>
      </c>
      <c r="AN146" s="164">
        <v>0.00025988634493363723</v>
      </c>
      <c r="AO146" s="86">
        <f t="shared" si="151"/>
        <v>0.00244293164237619</v>
      </c>
      <c r="AP146" s="86">
        <f t="shared" si="152"/>
        <v>0</v>
      </c>
      <c r="AQ146" s="86">
        <f t="shared" si="153"/>
        <v>0.005223715533166109</v>
      </c>
      <c r="AR146" s="86">
        <f t="shared" si="154"/>
        <v>0</v>
      </c>
      <c r="AS146" s="86">
        <f t="shared" si="155"/>
        <v>0</v>
      </c>
      <c r="AT146" s="86">
        <f t="shared" si="156"/>
        <v>0.0025728748148430088</v>
      </c>
      <c r="AU146" s="86">
        <f t="shared" si="157"/>
        <v>0</v>
      </c>
      <c r="AV146" s="86">
        <f t="shared" si="158"/>
        <v>0.009070033438183939</v>
      </c>
      <c r="AW146" s="86">
        <f t="shared" si="159"/>
        <v>0.05512189376042446</v>
      </c>
      <c r="AX146" s="86">
        <f t="shared" si="160"/>
        <v>0.0009096022072677305</v>
      </c>
      <c r="AY146" s="86">
        <f t="shared" si="161"/>
        <v>0</v>
      </c>
      <c r="AZ146" s="86">
        <f t="shared" si="162"/>
        <v>0.004106204249951468</v>
      </c>
      <c r="BA146" s="86">
        <f t="shared" si="163"/>
        <v>0.0010915226487212763</v>
      </c>
      <c r="BB146" s="86">
        <f t="shared" si="164"/>
        <v>0</v>
      </c>
      <c r="BC146" s="86">
        <f t="shared" si="165"/>
        <v>0</v>
      </c>
      <c r="BD146" s="86">
        <f t="shared" si="166"/>
        <v>0.0010135567452411853</v>
      </c>
      <c r="BE146" s="86">
        <f t="shared" si="167"/>
        <v>0.010317487893865399</v>
      </c>
      <c r="BF146" s="86">
        <f t="shared" si="168"/>
        <v>0.06299645001191367</v>
      </c>
      <c r="BG146" s="86">
        <f t="shared" si="169"/>
        <v>0.056369348216105924</v>
      </c>
      <c r="BH146" s="86">
        <f t="shared" si="170"/>
        <v>0.06543938165428986</v>
      </c>
      <c r="BI146" s="86">
        <f t="shared" si="171"/>
        <v>0.007796590348009117</v>
      </c>
      <c r="BJ146" s="86">
        <f t="shared" si="172"/>
        <v>0.00787455625148921</v>
      </c>
      <c r="BL146" s="86">
        <f t="shared" si="182"/>
        <v>0.00010700040593607712</v>
      </c>
      <c r="BM146" s="86">
        <f t="shared" si="183"/>
        <v>0</v>
      </c>
      <c r="BN146" s="86">
        <f t="shared" si="184"/>
        <v>0.00022879874035267557</v>
      </c>
      <c r="BO146" s="86">
        <f t="shared" si="185"/>
        <v>0</v>
      </c>
      <c r="BP146" s="86">
        <f t="shared" si="186"/>
        <v>0</v>
      </c>
      <c r="BQ146" s="86">
        <f t="shared" si="187"/>
        <v>0.002414338946706591</v>
      </c>
      <c r="BR146" s="86">
        <f t="shared" si="188"/>
        <v>0.0001798517461478743</v>
      </c>
      <c r="BS146" s="86">
        <f t="shared" si="189"/>
        <v>0</v>
      </c>
      <c r="BT146" s="86">
        <f t="shared" si="190"/>
        <v>0</v>
      </c>
      <c r="BU146" s="268">
        <f t="shared" si="191"/>
        <v>0.002929989839143218</v>
      </c>
      <c r="BW146" s="86">
        <f t="shared" si="173"/>
        <v>0.00010700040593607712</v>
      </c>
      <c r="BX146" s="86">
        <f t="shared" si="174"/>
        <v>0</v>
      </c>
      <c r="BY146" s="86">
        <f t="shared" si="175"/>
        <v>0.0006101299742738016</v>
      </c>
      <c r="BZ146" s="86">
        <f t="shared" si="176"/>
        <v>0</v>
      </c>
      <c r="CA146" s="86">
        <f t="shared" si="177"/>
        <v>0</v>
      </c>
      <c r="CB146" s="86">
        <f t="shared" si="178"/>
        <v>0.002414338946706591</v>
      </c>
      <c r="CC146" s="86">
        <f t="shared" si="179"/>
        <v>0.00047960465639433164</v>
      </c>
      <c r="CD146" s="86">
        <f t="shared" si="180"/>
        <v>0</v>
      </c>
      <c r="CE146" s="86">
        <f t="shared" si="181"/>
        <v>0</v>
      </c>
      <c r="CF146" s="86">
        <f t="shared" si="192"/>
        <v>0.003611073983310801</v>
      </c>
      <c r="CH146" s="264">
        <f t="shared" si="193"/>
        <v>0.04114962419775733</v>
      </c>
      <c r="CI146" s="264">
        <f t="shared" si="194"/>
        <v>0.002929989839143218</v>
      </c>
      <c r="CJ146" s="264">
        <f t="shared" si="195"/>
        <v>0.003611073983310801</v>
      </c>
      <c r="CK146" s="293">
        <f t="shared" si="196"/>
        <v>0.01603316848589996</v>
      </c>
    </row>
    <row r="147" spans="1:89" ht="15">
      <c r="A147" s="240">
        <v>13033</v>
      </c>
      <c r="B147" s="261">
        <v>9</v>
      </c>
      <c r="C147" s="240">
        <v>0</v>
      </c>
      <c r="D147" s="240" t="s">
        <v>695</v>
      </c>
      <c r="E147" s="240">
        <v>83</v>
      </c>
      <c r="F147" s="240">
        <v>0.000716</v>
      </c>
      <c r="G147" s="255">
        <v>0.00025988634493363723</v>
      </c>
      <c r="H147" s="241">
        <v>0.009379599999999998</v>
      </c>
      <c r="I147" s="241">
        <v>0</v>
      </c>
      <c r="J147" s="241">
        <v>0</v>
      </c>
      <c r="K147" s="241">
        <v>0.047256</v>
      </c>
      <c r="L147" s="241">
        <v>0.0083772</v>
      </c>
      <c r="M147" s="241">
        <v>0</v>
      </c>
      <c r="N147" s="241">
        <v>0.012673199999999999</v>
      </c>
      <c r="O147" s="241">
        <v>0</v>
      </c>
      <c r="P147" s="241">
        <v>0.0340816</v>
      </c>
      <c r="Q147" s="241">
        <v>0.15837919999999997</v>
      </c>
      <c r="R147" s="241">
        <v>0.000716</v>
      </c>
      <c r="S147" s="241">
        <v>0.000716</v>
      </c>
      <c r="T147" s="241">
        <v>0.0012171999999999999</v>
      </c>
      <c r="U147" s="241">
        <v>0</v>
      </c>
      <c r="V147" s="241">
        <v>0.0373752</v>
      </c>
      <c r="W147" s="241">
        <v>0.009451199999999998</v>
      </c>
      <c r="X147" s="241">
        <v>0</v>
      </c>
      <c r="Y147" s="241">
        <v>0.0083772</v>
      </c>
      <c r="Z147" s="241">
        <v>0.0045108</v>
      </c>
      <c r="AA147" s="241">
        <v>0.0781872</v>
      </c>
      <c r="AB147" s="241">
        <v>0.22711519999999996</v>
      </c>
      <c r="AC147" s="241">
        <v>0.2024132</v>
      </c>
      <c r="AD147" s="241">
        <v>0.23649479999999998</v>
      </c>
      <c r="AE147" s="241">
        <v>0.0683064</v>
      </c>
      <c r="AF147" s="241">
        <v>0.0688076</v>
      </c>
      <c r="AI147" s="240">
        <v>13033</v>
      </c>
      <c r="AJ147" s="240">
        <v>9</v>
      </c>
      <c r="AK147" s="240">
        <v>0</v>
      </c>
      <c r="AL147" s="240" t="s">
        <v>695</v>
      </c>
      <c r="AM147" s="240">
        <v>83</v>
      </c>
      <c r="AN147" s="164">
        <v>0.00025988634493363723</v>
      </c>
      <c r="AO147" s="86">
        <f t="shared" si="151"/>
        <v>0.0034045111186306472</v>
      </c>
      <c r="AP147" s="86">
        <f t="shared" si="152"/>
        <v>0</v>
      </c>
      <c r="AQ147" s="86">
        <f t="shared" si="153"/>
        <v>0.01715249876562006</v>
      </c>
      <c r="AR147" s="86">
        <f t="shared" si="154"/>
        <v>0.003040670235723556</v>
      </c>
      <c r="AS147" s="86">
        <f t="shared" si="155"/>
        <v>0</v>
      </c>
      <c r="AT147" s="86">
        <f t="shared" si="156"/>
        <v>0.004599988305325379</v>
      </c>
      <c r="AU147" s="86">
        <f t="shared" si="157"/>
        <v>0</v>
      </c>
      <c r="AV147" s="86">
        <f t="shared" si="158"/>
        <v>0.01237059001884113</v>
      </c>
      <c r="AW147" s="86">
        <f t="shared" si="159"/>
        <v>0.057486859499320545</v>
      </c>
      <c r="AX147" s="86">
        <f t="shared" si="160"/>
        <v>0.0004418067863871833</v>
      </c>
      <c r="AY147" s="86">
        <f t="shared" si="161"/>
        <v>0</v>
      </c>
      <c r="AZ147" s="86">
        <f t="shared" si="162"/>
        <v>0.013566067205535864</v>
      </c>
      <c r="BA147" s="86">
        <f t="shared" si="163"/>
        <v>0.003430499753124011</v>
      </c>
      <c r="BB147" s="86">
        <f t="shared" si="164"/>
        <v>0</v>
      </c>
      <c r="BC147" s="86">
        <f t="shared" si="165"/>
        <v>0.003040670235723556</v>
      </c>
      <c r="BD147" s="86">
        <f t="shared" si="166"/>
        <v>0.0016372839730819145</v>
      </c>
      <c r="BE147" s="86">
        <f t="shared" si="167"/>
        <v>0.028379588866753187</v>
      </c>
      <c r="BF147" s="86">
        <f t="shared" si="168"/>
        <v>0.08243594861294973</v>
      </c>
      <c r="BG147" s="86">
        <f t="shared" si="169"/>
        <v>0.07346986971273924</v>
      </c>
      <c r="BH147" s="86">
        <f t="shared" si="170"/>
        <v>0.08584045973158037</v>
      </c>
      <c r="BI147" s="86">
        <f t="shared" si="171"/>
        <v>0.024793157306668992</v>
      </c>
      <c r="BJ147" s="86">
        <f t="shared" si="172"/>
        <v>0.024975077748122538</v>
      </c>
      <c r="BL147" s="86">
        <f t="shared" si="182"/>
        <v>0.00014911758699602233</v>
      </c>
      <c r="BM147" s="86">
        <f t="shared" si="183"/>
        <v>0</v>
      </c>
      <c r="BN147" s="86">
        <f t="shared" si="184"/>
        <v>0.0007512794459341585</v>
      </c>
      <c r="BO147" s="86">
        <f t="shared" si="185"/>
        <v>0.00013318135632469174</v>
      </c>
      <c r="BP147" s="86">
        <f t="shared" si="186"/>
        <v>0</v>
      </c>
      <c r="BQ147" s="86">
        <f t="shared" si="187"/>
        <v>0.0025179244460702397</v>
      </c>
      <c r="BR147" s="86">
        <f t="shared" si="188"/>
        <v>0.0005941937436024709</v>
      </c>
      <c r="BS147" s="86">
        <f t="shared" si="189"/>
        <v>0</v>
      </c>
      <c r="BT147" s="86">
        <f t="shared" si="190"/>
        <v>0.00013318135632469174</v>
      </c>
      <c r="BU147" s="268">
        <f t="shared" si="191"/>
        <v>0.0042788779352522744</v>
      </c>
      <c r="BW147" s="86">
        <f t="shared" si="173"/>
        <v>0.00014911758699602233</v>
      </c>
      <c r="BX147" s="86">
        <f t="shared" si="174"/>
        <v>0</v>
      </c>
      <c r="BY147" s="86">
        <f t="shared" si="175"/>
        <v>0.002003411855824423</v>
      </c>
      <c r="BZ147" s="86">
        <f t="shared" si="176"/>
        <v>0.00013318135632469174</v>
      </c>
      <c r="CA147" s="86">
        <f t="shared" si="177"/>
        <v>0</v>
      </c>
      <c r="CB147" s="86">
        <f t="shared" si="178"/>
        <v>0.0025179244460702397</v>
      </c>
      <c r="CC147" s="86">
        <f t="shared" si="179"/>
        <v>0.0015845166496065894</v>
      </c>
      <c r="CD147" s="86">
        <f t="shared" si="180"/>
        <v>0</v>
      </c>
      <c r="CE147" s="86">
        <f t="shared" si="181"/>
        <v>0.00013318135632469174</v>
      </c>
      <c r="CF147" s="86">
        <f t="shared" si="192"/>
        <v>0.006521333251146657</v>
      </c>
      <c r="CH147" s="264">
        <f t="shared" si="193"/>
        <v>0.05363300489029964</v>
      </c>
      <c r="CI147" s="264">
        <f t="shared" si="194"/>
        <v>0.0042788779352522744</v>
      </c>
      <c r="CJ147" s="264">
        <f t="shared" si="195"/>
        <v>0.006521333251146657</v>
      </c>
      <c r="CK147" s="293">
        <f t="shared" si="196"/>
        <v>0.02895471963509116</v>
      </c>
    </row>
    <row r="148" spans="1:89" ht="15">
      <c r="A148" s="240">
        <v>13034</v>
      </c>
      <c r="B148" s="261">
        <v>9</v>
      </c>
      <c r="C148" s="240">
        <v>0</v>
      </c>
      <c r="D148" s="240" t="s">
        <v>695</v>
      </c>
      <c r="E148" s="240">
        <v>83</v>
      </c>
      <c r="F148" s="240">
        <v>0.000716</v>
      </c>
      <c r="G148" s="255">
        <v>0.00025988634493363723</v>
      </c>
      <c r="H148" s="241">
        <v>0.0441772</v>
      </c>
      <c r="I148" s="241">
        <v>0</v>
      </c>
      <c r="J148" s="241">
        <v>0</v>
      </c>
      <c r="K148" s="241">
        <v>0.009666</v>
      </c>
      <c r="L148" s="241">
        <v>0</v>
      </c>
      <c r="M148" s="241">
        <v>0</v>
      </c>
      <c r="N148" s="241">
        <v>0.003938</v>
      </c>
      <c r="O148" s="241">
        <v>0</v>
      </c>
      <c r="P148" s="241">
        <v>0.0344396</v>
      </c>
      <c r="Q148" s="241">
        <v>0.17885679999999998</v>
      </c>
      <c r="R148" s="241">
        <v>0.000716</v>
      </c>
      <c r="S148" s="241">
        <v>0.000716</v>
      </c>
      <c r="T148" s="241">
        <v>0</v>
      </c>
      <c r="U148" s="241">
        <v>0</v>
      </c>
      <c r="V148" s="241">
        <v>0.007947599999999999</v>
      </c>
      <c r="W148" s="241">
        <v>0.0017184</v>
      </c>
      <c r="X148" s="241">
        <v>0</v>
      </c>
      <c r="Y148" s="241">
        <v>0</v>
      </c>
      <c r="Z148" s="241">
        <v>0.0024343999999999998</v>
      </c>
      <c r="AA148" s="241">
        <v>0.0577812</v>
      </c>
      <c r="AB148" s="241">
        <v>0.18959679999999998</v>
      </c>
      <c r="AC148" s="241">
        <v>0.20226999999999998</v>
      </c>
      <c r="AD148" s="241">
        <v>0.23377399999999998</v>
      </c>
      <c r="AE148" s="241">
        <v>0.013604</v>
      </c>
      <c r="AF148" s="241">
        <v>0.013604</v>
      </c>
      <c r="AI148" s="240">
        <v>13034</v>
      </c>
      <c r="AJ148" s="240">
        <v>9</v>
      </c>
      <c r="AK148" s="240">
        <v>0</v>
      </c>
      <c r="AL148" s="240" t="s">
        <v>695</v>
      </c>
      <c r="AM148" s="240">
        <v>83</v>
      </c>
      <c r="AN148" s="164">
        <v>0.00025988634493363723</v>
      </c>
      <c r="AO148" s="86">
        <f t="shared" si="151"/>
        <v>0.016034987482405418</v>
      </c>
      <c r="AP148" s="86">
        <f t="shared" si="152"/>
        <v>0</v>
      </c>
      <c r="AQ148" s="86">
        <f t="shared" si="153"/>
        <v>0.003508465656604103</v>
      </c>
      <c r="AR148" s="86">
        <f t="shared" si="154"/>
        <v>0</v>
      </c>
      <c r="AS148" s="86">
        <f t="shared" si="155"/>
        <v>0</v>
      </c>
      <c r="AT148" s="86">
        <f t="shared" si="156"/>
        <v>0.001429374897135005</v>
      </c>
      <c r="AU148" s="86">
        <f t="shared" si="157"/>
        <v>0</v>
      </c>
      <c r="AV148" s="86">
        <f t="shared" si="158"/>
        <v>0.012500533191307952</v>
      </c>
      <c r="AW148" s="86">
        <f t="shared" si="159"/>
        <v>0.06491960896442259</v>
      </c>
      <c r="AX148" s="86">
        <f t="shared" si="160"/>
        <v>0</v>
      </c>
      <c r="AY148" s="86">
        <f t="shared" si="161"/>
        <v>0</v>
      </c>
      <c r="AZ148" s="86">
        <f t="shared" si="162"/>
        <v>0.002884738428763373</v>
      </c>
      <c r="BA148" s="86">
        <f t="shared" si="163"/>
        <v>0.0006237272278407294</v>
      </c>
      <c r="BB148" s="86">
        <f t="shared" si="164"/>
        <v>0</v>
      </c>
      <c r="BC148" s="86">
        <f t="shared" si="165"/>
        <v>0</v>
      </c>
      <c r="BD148" s="86">
        <f t="shared" si="166"/>
        <v>0.0008836135727743666</v>
      </c>
      <c r="BE148" s="86">
        <f t="shared" si="167"/>
        <v>0.020972828036144527</v>
      </c>
      <c r="BF148" s="86">
        <f t="shared" si="168"/>
        <v>0.06881790413842714</v>
      </c>
      <c r="BG148" s="86">
        <f t="shared" si="169"/>
        <v>0.07341789244375252</v>
      </c>
      <c r="BH148" s="86">
        <f t="shared" si="170"/>
        <v>0.08485289162083257</v>
      </c>
      <c r="BI148" s="86">
        <f t="shared" si="171"/>
        <v>0.004937840553739108</v>
      </c>
      <c r="BJ148" s="86">
        <f t="shared" si="172"/>
        <v>0.004937840553739108</v>
      </c>
      <c r="BL148" s="86">
        <f t="shared" si="182"/>
        <v>0.0007023324517293573</v>
      </c>
      <c r="BM148" s="86">
        <f t="shared" si="183"/>
        <v>0</v>
      </c>
      <c r="BN148" s="86">
        <f t="shared" si="184"/>
        <v>0.00015367079575925969</v>
      </c>
      <c r="BO148" s="86">
        <f t="shared" si="185"/>
        <v>0</v>
      </c>
      <c r="BP148" s="86">
        <f t="shared" si="186"/>
        <v>0</v>
      </c>
      <c r="BQ148" s="86">
        <f t="shared" si="187"/>
        <v>0.0028434788726417093</v>
      </c>
      <c r="BR148" s="86">
        <f t="shared" si="188"/>
        <v>0.00012635154317983572</v>
      </c>
      <c r="BS148" s="86">
        <f t="shared" si="189"/>
        <v>0</v>
      </c>
      <c r="BT148" s="86">
        <f t="shared" si="190"/>
        <v>0</v>
      </c>
      <c r="BU148" s="268">
        <f t="shared" si="191"/>
        <v>0.003825833663310162</v>
      </c>
      <c r="BW148" s="86">
        <f t="shared" si="173"/>
        <v>0.0007023324517293573</v>
      </c>
      <c r="BX148" s="86">
        <f t="shared" si="174"/>
        <v>0</v>
      </c>
      <c r="BY148" s="86">
        <f t="shared" si="175"/>
        <v>0.0004097887886913592</v>
      </c>
      <c r="BZ148" s="86">
        <f t="shared" si="176"/>
        <v>0</v>
      </c>
      <c r="CA148" s="86">
        <f t="shared" si="177"/>
        <v>0</v>
      </c>
      <c r="CB148" s="86">
        <f t="shared" si="178"/>
        <v>0.0028434788726417093</v>
      </c>
      <c r="CC148" s="86">
        <f t="shared" si="179"/>
        <v>0.00033693744847956207</v>
      </c>
      <c r="CD148" s="86">
        <f t="shared" si="180"/>
        <v>0</v>
      </c>
      <c r="CE148" s="86">
        <f t="shared" si="181"/>
        <v>0</v>
      </c>
      <c r="CF148" s="86">
        <f t="shared" si="192"/>
        <v>0.004292537561541988</v>
      </c>
      <c r="CH148" s="264">
        <f t="shared" si="193"/>
        <v>0.05359506148393934</v>
      </c>
      <c r="CI148" s="264">
        <f t="shared" si="194"/>
        <v>0.003825833663310162</v>
      </c>
      <c r="CJ148" s="264">
        <f t="shared" si="195"/>
        <v>0.004292537561541988</v>
      </c>
      <c r="CK148" s="293">
        <f t="shared" si="196"/>
        <v>0.01905886677324643</v>
      </c>
    </row>
    <row r="149" spans="1:89" ht="15">
      <c r="A149" s="240">
        <v>13039</v>
      </c>
      <c r="B149" s="261">
        <v>2</v>
      </c>
      <c r="C149" s="240">
        <v>0</v>
      </c>
      <c r="D149" s="240" t="s">
        <v>695</v>
      </c>
      <c r="E149" s="240">
        <v>83</v>
      </c>
      <c r="F149" s="240">
        <v>0.000716</v>
      </c>
      <c r="G149" s="255">
        <v>0.00025988634493363723</v>
      </c>
      <c r="H149" s="241">
        <v>0.0007876</v>
      </c>
      <c r="I149" s="241">
        <v>0</v>
      </c>
      <c r="J149" s="241">
        <v>0</v>
      </c>
      <c r="K149" s="241">
        <v>0.038306</v>
      </c>
      <c r="L149" s="241">
        <v>0.0063008</v>
      </c>
      <c r="M149" s="241">
        <v>0</v>
      </c>
      <c r="N149" s="241">
        <v>0.0180432</v>
      </c>
      <c r="O149" s="241">
        <v>0</v>
      </c>
      <c r="P149" s="241">
        <v>0.0561344</v>
      </c>
      <c r="Q149" s="241">
        <v>0.0424588</v>
      </c>
      <c r="R149" s="241">
        <v>0.000716</v>
      </c>
      <c r="S149" s="241">
        <v>0</v>
      </c>
      <c r="T149" s="241">
        <v>0.0007876</v>
      </c>
      <c r="U149" s="241">
        <v>0</v>
      </c>
      <c r="V149" s="241">
        <v>0.022912</v>
      </c>
      <c r="W149" s="241">
        <v>0.0122436</v>
      </c>
      <c r="X149" s="241">
        <v>0</v>
      </c>
      <c r="Y149" s="241">
        <v>0.0063008</v>
      </c>
      <c r="Z149" s="241">
        <v>0.0016467999999999997</v>
      </c>
      <c r="AA149" s="241">
        <v>0.06358079999999999</v>
      </c>
      <c r="AB149" s="241">
        <v>0.105252</v>
      </c>
      <c r="AC149" s="241">
        <v>0.0499052</v>
      </c>
      <c r="AD149" s="241">
        <v>0.10603959999999998</v>
      </c>
      <c r="AE149" s="241">
        <v>0.06265</v>
      </c>
      <c r="AF149" s="241">
        <v>0.0627932</v>
      </c>
      <c r="AI149" s="240">
        <v>13039</v>
      </c>
      <c r="AJ149" s="240">
        <v>2</v>
      </c>
      <c r="AK149" s="240">
        <v>0</v>
      </c>
      <c r="AL149" s="240" t="s">
        <v>695</v>
      </c>
      <c r="AM149" s="240">
        <v>83</v>
      </c>
      <c r="AN149" s="164">
        <v>0.00025988634493363723</v>
      </c>
      <c r="AO149" s="86">
        <f t="shared" si="151"/>
        <v>0.00028587497942700096</v>
      </c>
      <c r="AP149" s="86">
        <f t="shared" si="152"/>
        <v>0</v>
      </c>
      <c r="AQ149" s="86">
        <f t="shared" si="153"/>
        <v>0.013903919453949592</v>
      </c>
      <c r="AR149" s="86">
        <f t="shared" si="154"/>
        <v>0.0022869998354160077</v>
      </c>
      <c r="AS149" s="86">
        <f t="shared" si="155"/>
        <v>0</v>
      </c>
      <c r="AT149" s="86">
        <f t="shared" si="156"/>
        <v>0.006549135892327658</v>
      </c>
      <c r="AU149" s="86">
        <f t="shared" si="157"/>
        <v>0</v>
      </c>
      <c r="AV149" s="86">
        <f t="shared" si="158"/>
        <v>0.02037508944279716</v>
      </c>
      <c r="AW149" s="86">
        <f t="shared" si="159"/>
        <v>0.015411260254564688</v>
      </c>
      <c r="AX149" s="86">
        <f t="shared" si="160"/>
        <v>0.00028587497942700096</v>
      </c>
      <c r="AY149" s="86">
        <f t="shared" si="161"/>
        <v>0</v>
      </c>
      <c r="AZ149" s="86">
        <f t="shared" si="162"/>
        <v>0.008316363037876391</v>
      </c>
      <c r="BA149" s="86">
        <f t="shared" si="163"/>
        <v>0.004444056498365197</v>
      </c>
      <c r="BB149" s="86">
        <f t="shared" si="164"/>
        <v>0</v>
      </c>
      <c r="BC149" s="86">
        <f t="shared" si="165"/>
        <v>0.0022869998354160077</v>
      </c>
      <c r="BD149" s="86">
        <f t="shared" si="166"/>
        <v>0.0005977385933473656</v>
      </c>
      <c r="BE149" s="86">
        <f t="shared" si="167"/>
        <v>0.023077907430106983</v>
      </c>
      <c r="BF149" s="86">
        <f t="shared" si="168"/>
        <v>0.038203292705244675</v>
      </c>
      <c r="BG149" s="86">
        <f t="shared" si="169"/>
        <v>0.018114078241874516</v>
      </c>
      <c r="BH149" s="86">
        <f t="shared" si="170"/>
        <v>0.03848916768467167</v>
      </c>
      <c r="BI149" s="86">
        <f t="shared" si="171"/>
        <v>0.02274005518169326</v>
      </c>
      <c r="BJ149" s="86">
        <f t="shared" si="172"/>
        <v>0.022792032450679983</v>
      </c>
      <c r="BL149" s="86">
        <f t="shared" si="182"/>
        <v>1.2521324098902642E-05</v>
      </c>
      <c r="BM149" s="86">
        <f t="shared" si="183"/>
        <v>0</v>
      </c>
      <c r="BN149" s="86">
        <f t="shared" si="184"/>
        <v>0.0006089916720829921</v>
      </c>
      <c r="BO149" s="86">
        <f t="shared" si="185"/>
        <v>0.00010017059279122114</v>
      </c>
      <c r="BP149" s="86">
        <f t="shared" si="186"/>
        <v>0</v>
      </c>
      <c r="BQ149" s="86">
        <f t="shared" si="187"/>
        <v>0.0006750131991499333</v>
      </c>
      <c r="BR149" s="86">
        <f t="shared" si="188"/>
        <v>0.00036425670105898596</v>
      </c>
      <c r="BS149" s="86">
        <f t="shared" si="189"/>
        <v>0</v>
      </c>
      <c r="BT149" s="86">
        <f t="shared" si="190"/>
        <v>0.00010017059279122114</v>
      </c>
      <c r="BU149" s="268">
        <f t="shared" si="191"/>
        <v>0.0018611240819732563</v>
      </c>
      <c r="BW149" s="86">
        <f t="shared" si="173"/>
        <v>1.2521324098902642E-05</v>
      </c>
      <c r="BX149" s="86">
        <f t="shared" si="174"/>
        <v>0</v>
      </c>
      <c r="BY149" s="86">
        <f t="shared" si="175"/>
        <v>0.0016239777922213124</v>
      </c>
      <c r="BZ149" s="86">
        <f t="shared" si="176"/>
        <v>0.00010017059279122114</v>
      </c>
      <c r="CA149" s="86">
        <f t="shared" si="177"/>
        <v>0</v>
      </c>
      <c r="CB149" s="86">
        <f t="shared" si="178"/>
        <v>0.0006750131991499333</v>
      </c>
      <c r="CC149" s="86">
        <f t="shared" si="179"/>
        <v>0.0009713512028239629</v>
      </c>
      <c r="CD149" s="86">
        <f t="shared" si="180"/>
        <v>0</v>
      </c>
      <c r="CE149" s="86">
        <f t="shared" si="181"/>
        <v>0.00010017059279122114</v>
      </c>
      <c r="CF149" s="86">
        <f t="shared" si="192"/>
        <v>0.0034832047038765536</v>
      </c>
      <c r="CH149" s="264">
        <f t="shared" si="193"/>
        <v>0.013223277116568396</v>
      </c>
      <c r="CI149" s="264">
        <f t="shared" si="194"/>
        <v>0.0018611240819732563</v>
      </c>
      <c r="CJ149" s="264">
        <f t="shared" si="195"/>
        <v>0.0034832047038765536</v>
      </c>
      <c r="CK149" s="293">
        <f t="shared" si="196"/>
        <v>0.015465428885211898</v>
      </c>
    </row>
    <row r="150" spans="1:89" ht="15">
      <c r="A150" s="240">
        <v>13045</v>
      </c>
      <c r="B150" s="261">
        <v>2</v>
      </c>
      <c r="C150" s="240">
        <v>0</v>
      </c>
      <c r="D150" s="240" t="s">
        <v>695</v>
      </c>
      <c r="E150" s="240">
        <v>83</v>
      </c>
      <c r="F150" s="240">
        <v>0.002423</v>
      </c>
      <c r="G150" s="255">
        <v>0.000879475717561736</v>
      </c>
      <c r="H150" s="241">
        <v>0.3753227</v>
      </c>
      <c r="I150" s="241">
        <v>0.2919715</v>
      </c>
      <c r="J150" s="241">
        <v>0.002423</v>
      </c>
      <c r="K150" s="241">
        <v>0.2943945</v>
      </c>
      <c r="L150" s="241">
        <v>0.15240669999999998</v>
      </c>
      <c r="M150" s="241">
        <v>0</v>
      </c>
      <c r="N150" s="241">
        <v>0.1417455</v>
      </c>
      <c r="O150" s="241">
        <v>0.015022599999999999</v>
      </c>
      <c r="P150" s="241">
        <v>0.3896184</v>
      </c>
      <c r="Q150" s="241">
        <v>0</v>
      </c>
      <c r="R150" s="241">
        <v>0</v>
      </c>
      <c r="S150" s="241">
        <v>0</v>
      </c>
      <c r="T150" s="241">
        <v>0</v>
      </c>
      <c r="U150" s="241">
        <v>0</v>
      </c>
      <c r="V150" s="241">
        <v>0.1991706</v>
      </c>
      <c r="W150" s="241">
        <v>0.09231629999999999</v>
      </c>
      <c r="X150" s="241">
        <v>0</v>
      </c>
      <c r="Y150" s="241">
        <v>0.14610689999999998</v>
      </c>
      <c r="Z150" s="241">
        <v>0.0227762</v>
      </c>
      <c r="AA150" s="241">
        <v>1.2713481</v>
      </c>
      <c r="AB150" s="241">
        <v>0.8960254</v>
      </c>
      <c r="AC150" s="241">
        <v>0.8817296999999998</v>
      </c>
      <c r="AD150" s="241">
        <v>1.2713481</v>
      </c>
      <c r="AE150" s="241">
        <v>0.8955408</v>
      </c>
      <c r="AF150" s="241">
        <v>0.8960254</v>
      </c>
      <c r="AI150" s="240">
        <v>13045</v>
      </c>
      <c r="AJ150" s="240">
        <v>2</v>
      </c>
      <c r="AK150" s="240">
        <v>0</v>
      </c>
      <c r="AL150" s="240" t="s">
        <v>695</v>
      </c>
      <c r="AM150" s="240">
        <v>83</v>
      </c>
      <c r="AN150" s="164">
        <v>0.000879475717561736</v>
      </c>
      <c r="AO150" s="86">
        <f t="shared" si="151"/>
        <v>0.1362307886503129</v>
      </c>
      <c r="AP150" s="86">
        <f t="shared" si="152"/>
        <v>0.10597682396618918</v>
      </c>
      <c r="AQ150" s="86">
        <f t="shared" si="153"/>
        <v>0.10685629968375092</v>
      </c>
      <c r="AR150" s="86">
        <f t="shared" si="154"/>
        <v>0.05531902263463319</v>
      </c>
      <c r="AS150" s="86">
        <f t="shared" si="155"/>
        <v>0</v>
      </c>
      <c r="AT150" s="86">
        <f t="shared" si="156"/>
        <v>0.051449329477361555</v>
      </c>
      <c r="AU150" s="86">
        <f t="shared" si="157"/>
        <v>0.005452749448882763</v>
      </c>
      <c r="AV150" s="86">
        <f t="shared" si="158"/>
        <v>0.14141969538392715</v>
      </c>
      <c r="AW150" s="86">
        <f t="shared" si="159"/>
        <v>0</v>
      </c>
      <c r="AX150" s="86">
        <f t="shared" si="160"/>
        <v>0</v>
      </c>
      <c r="AY150" s="86">
        <f t="shared" si="161"/>
        <v>0</v>
      </c>
      <c r="AZ150" s="86">
        <f t="shared" si="162"/>
        <v>0.0722929039835747</v>
      </c>
      <c r="BA150" s="86">
        <f t="shared" si="163"/>
        <v>0.03350802483910214</v>
      </c>
      <c r="BB150" s="86">
        <f t="shared" si="164"/>
        <v>0</v>
      </c>
      <c r="BC150" s="86">
        <f t="shared" si="165"/>
        <v>0.05303238576897268</v>
      </c>
      <c r="BD150" s="86">
        <f t="shared" si="166"/>
        <v>0.008267071745080318</v>
      </c>
      <c r="BE150" s="86">
        <f t="shared" si="167"/>
        <v>0.4614609090046428</v>
      </c>
      <c r="BF150" s="86">
        <f t="shared" si="168"/>
        <v>0.32523012035432997</v>
      </c>
      <c r="BG150" s="86">
        <f t="shared" si="169"/>
        <v>0.3200412136207157</v>
      </c>
      <c r="BH150" s="86">
        <f t="shared" si="170"/>
        <v>0.4614609090046428</v>
      </c>
      <c r="BI150" s="86">
        <f t="shared" si="171"/>
        <v>0.32505422521081767</v>
      </c>
      <c r="BJ150" s="86">
        <f t="shared" si="172"/>
        <v>0.32523012035432997</v>
      </c>
      <c r="BL150" s="86">
        <f t="shared" si="182"/>
        <v>0.005966908542883705</v>
      </c>
      <c r="BM150" s="86">
        <f t="shared" si="183"/>
        <v>0.004641784889719086</v>
      </c>
      <c r="BN150" s="86">
        <f t="shared" si="184"/>
        <v>0.00468030592614829</v>
      </c>
      <c r="BO150" s="86">
        <f t="shared" si="185"/>
        <v>0.0024229731913969336</v>
      </c>
      <c r="BP150" s="86">
        <f t="shared" si="186"/>
        <v>0</v>
      </c>
      <c r="BQ150" s="86">
        <f t="shared" si="187"/>
        <v>0</v>
      </c>
      <c r="BR150" s="86">
        <f t="shared" si="188"/>
        <v>0.003166429194480572</v>
      </c>
      <c r="BS150" s="86">
        <f t="shared" si="189"/>
        <v>0</v>
      </c>
      <c r="BT150" s="86">
        <f t="shared" si="190"/>
        <v>0.002322818496681003</v>
      </c>
      <c r="BU150" s="268">
        <f t="shared" si="191"/>
        <v>0.023201220241309592</v>
      </c>
      <c r="BW150" s="86">
        <f t="shared" si="173"/>
        <v>0.005966908542883705</v>
      </c>
      <c r="BX150" s="86">
        <f t="shared" si="174"/>
        <v>0.00850993896448499</v>
      </c>
      <c r="BY150" s="86">
        <f t="shared" si="175"/>
        <v>0.012480815803062107</v>
      </c>
      <c r="BZ150" s="86">
        <f t="shared" si="176"/>
        <v>0.0024229731913969336</v>
      </c>
      <c r="CA150" s="86">
        <f t="shared" si="177"/>
        <v>0</v>
      </c>
      <c r="CB150" s="86">
        <f t="shared" si="178"/>
        <v>0</v>
      </c>
      <c r="CC150" s="86">
        <f t="shared" si="179"/>
        <v>0.008443811185281529</v>
      </c>
      <c r="CD150" s="86">
        <f t="shared" si="180"/>
        <v>0</v>
      </c>
      <c r="CE150" s="86">
        <f t="shared" si="181"/>
        <v>0.002322818496681003</v>
      </c>
      <c r="CF150" s="86">
        <f t="shared" si="192"/>
        <v>0.040147266183790276</v>
      </c>
      <c r="CH150" s="264">
        <f t="shared" si="193"/>
        <v>0.23363008594312246</v>
      </c>
      <c r="CI150" s="264">
        <f t="shared" si="194"/>
        <v>0.023201220241309592</v>
      </c>
      <c r="CJ150" s="264">
        <f t="shared" si="195"/>
        <v>0.040147266183790276</v>
      </c>
      <c r="CK150" s="293">
        <f t="shared" si="196"/>
        <v>0.17825386185602884</v>
      </c>
    </row>
    <row r="151" spans="1:89" ht="15">
      <c r="A151" s="240">
        <v>13052</v>
      </c>
      <c r="B151" s="261">
        <v>9</v>
      </c>
      <c r="C151" s="240">
        <v>0</v>
      </c>
      <c r="D151" s="240" t="s">
        <v>695</v>
      </c>
      <c r="E151" s="240">
        <v>83</v>
      </c>
      <c r="F151" s="240">
        <v>0.000716</v>
      </c>
      <c r="G151" s="255">
        <v>0.00025988634493363723</v>
      </c>
      <c r="H151" s="241">
        <v>0.016038399999999998</v>
      </c>
      <c r="I151" s="241">
        <v>0</v>
      </c>
      <c r="J151" s="241">
        <v>0</v>
      </c>
      <c r="K151" s="241">
        <v>0.041886</v>
      </c>
      <c r="L151" s="241">
        <v>0.012816399999999999</v>
      </c>
      <c r="M151" s="241">
        <v>0</v>
      </c>
      <c r="N151" s="241">
        <v>0.006372399999999999</v>
      </c>
      <c r="O151" s="241">
        <v>0</v>
      </c>
      <c r="P151" s="241">
        <v>0.040096</v>
      </c>
      <c r="Q151" s="241">
        <v>0.46368159999999997</v>
      </c>
      <c r="R151" s="241">
        <v>0.000716</v>
      </c>
      <c r="S151" s="241">
        <v>0.000716</v>
      </c>
      <c r="T151" s="241">
        <v>0.0044392</v>
      </c>
      <c r="U151" s="241">
        <v>0</v>
      </c>
      <c r="V151" s="241">
        <v>0.028496799999999996</v>
      </c>
      <c r="W151" s="241">
        <v>0.0120288</v>
      </c>
      <c r="X151" s="241">
        <v>0</v>
      </c>
      <c r="Y151" s="241">
        <v>0.012816399999999999</v>
      </c>
      <c r="Z151" s="241">
        <v>0</v>
      </c>
      <c r="AA151" s="241">
        <v>0.08756679999999999</v>
      </c>
      <c r="AB151" s="241">
        <v>0.53521</v>
      </c>
      <c r="AC151" s="241">
        <v>0.5111524</v>
      </c>
      <c r="AD151" s="241">
        <v>0.5512484</v>
      </c>
      <c r="AE151" s="241">
        <v>0.06107479999999999</v>
      </c>
      <c r="AF151" s="241">
        <v>0.07152839999999999</v>
      </c>
      <c r="AI151" s="240">
        <v>13052</v>
      </c>
      <c r="AJ151" s="240">
        <v>9</v>
      </c>
      <c r="AK151" s="240">
        <v>0</v>
      </c>
      <c r="AL151" s="240" t="s">
        <v>695</v>
      </c>
      <c r="AM151" s="240">
        <v>83</v>
      </c>
      <c r="AN151" s="164">
        <v>0.00025988634493363723</v>
      </c>
      <c r="AO151" s="86">
        <f t="shared" si="151"/>
        <v>0.0058214541265134735</v>
      </c>
      <c r="AP151" s="86">
        <f t="shared" si="152"/>
        <v>0</v>
      </c>
      <c r="AQ151" s="86">
        <f t="shared" si="153"/>
        <v>0.015203351178617779</v>
      </c>
      <c r="AR151" s="86">
        <f t="shared" si="154"/>
        <v>0.004651965574312107</v>
      </c>
      <c r="AS151" s="86">
        <f t="shared" si="155"/>
        <v>0</v>
      </c>
      <c r="AT151" s="86">
        <f t="shared" si="156"/>
        <v>0.002312988469909371</v>
      </c>
      <c r="AU151" s="86">
        <f t="shared" si="157"/>
        <v>0</v>
      </c>
      <c r="AV151" s="86">
        <f t="shared" si="158"/>
        <v>0.014553635316283687</v>
      </c>
      <c r="AW151" s="86">
        <f t="shared" si="159"/>
        <v>0.16830239697902347</v>
      </c>
      <c r="AX151" s="86">
        <f t="shared" si="160"/>
        <v>0.0016112953385885509</v>
      </c>
      <c r="AY151" s="86">
        <f t="shared" si="161"/>
        <v>0</v>
      </c>
      <c r="AZ151" s="86">
        <f t="shared" si="162"/>
        <v>0.01034347652835876</v>
      </c>
      <c r="BA151" s="86">
        <f t="shared" si="163"/>
        <v>0.004366090594885105</v>
      </c>
      <c r="BB151" s="86">
        <f t="shared" si="164"/>
        <v>0</v>
      </c>
      <c r="BC151" s="86">
        <f t="shared" si="165"/>
        <v>0.004651965574312107</v>
      </c>
      <c r="BD151" s="86">
        <f t="shared" si="166"/>
        <v>0</v>
      </c>
      <c r="BE151" s="86">
        <f t="shared" si="167"/>
        <v>0.03178409998538383</v>
      </c>
      <c r="BF151" s="86">
        <f t="shared" si="168"/>
        <v>0.19426504283789384</v>
      </c>
      <c r="BG151" s="86">
        <f t="shared" si="169"/>
        <v>0.1855328616481236</v>
      </c>
      <c r="BH151" s="86">
        <f t="shared" si="170"/>
        <v>0.2000864969644073</v>
      </c>
      <c r="BI151" s="86">
        <f t="shared" si="171"/>
        <v>0.022168305222839253</v>
      </c>
      <c r="BJ151" s="86">
        <f t="shared" si="172"/>
        <v>0.02596264585887036</v>
      </c>
      <c r="BL151" s="86">
        <f t="shared" si="182"/>
        <v>0.00025497969074129013</v>
      </c>
      <c r="BM151" s="86">
        <f t="shared" si="183"/>
        <v>0</v>
      </c>
      <c r="BN151" s="86">
        <f t="shared" si="184"/>
        <v>0.0006659067816234587</v>
      </c>
      <c r="BO151" s="86">
        <f t="shared" si="185"/>
        <v>0.00020375609215487027</v>
      </c>
      <c r="BP151" s="86">
        <f t="shared" si="186"/>
        <v>0</v>
      </c>
      <c r="BQ151" s="86">
        <f t="shared" si="187"/>
        <v>0.007371644987681228</v>
      </c>
      <c r="BR151" s="86">
        <f t="shared" si="188"/>
        <v>0.0004530442719421137</v>
      </c>
      <c r="BS151" s="86">
        <f t="shared" si="189"/>
        <v>0</v>
      </c>
      <c r="BT151" s="86">
        <f t="shared" si="190"/>
        <v>0.00020375609215487027</v>
      </c>
      <c r="BU151" s="268">
        <f t="shared" si="191"/>
        <v>0.009153087916297832</v>
      </c>
      <c r="BW151" s="86">
        <f t="shared" si="173"/>
        <v>0.00025497969074129013</v>
      </c>
      <c r="BX151" s="86">
        <f t="shared" si="174"/>
        <v>0</v>
      </c>
      <c r="BY151" s="86">
        <f t="shared" si="175"/>
        <v>0.0017757514176625566</v>
      </c>
      <c r="BZ151" s="86">
        <f t="shared" si="176"/>
        <v>0.00020375609215487027</v>
      </c>
      <c r="CA151" s="86">
        <f t="shared" si="177"/>
        <v>0</v>
      </c>
      <c r="CB151" s="86">
        <f t="shared" si="178"/>
        <v>0.007371644987681228</v>
      </c>
      <c r="CC151" s="86">
        <f t="shared" si="179"/>
        <v>0.0012081180585123037</v>
      </c>
      <c r="CD151" s="86">
        <f t="shared" si="180"/>
        <v>0</v>
      </c>
      <c r="CE151" s="86">
        <f t="shared" si="181"/>
        <v>0.00020375609215487027</v>
      </c>
      <c r="CF151" s="86">
        <f t="shared" si="192"/>
        <v>0.011018006338907118</v>
      </c>
      <c r="CH151" s="264">
        <f t="shared" si="193"/>
        <v>0.13543898900313023</v>
      </c>
      <c r="CI151" s="264">
        <f t="shared" si="194"/>
        <v>0.009153087916297832</v>
      </c>
      <c r="CJ151" s="264">
        <f t="shared" si="195"/>
        <v>0.011018006338907118</v>
      </c>
      <c r="CK151" s="293">
        <f t="shared" si="196"/>
        <v>0.04891994814474761</v>
      </c>
    </row>
    <row r="152" spans="1:89" ht="15">
      <c r="A152" s="240">
        <v>13053</v>
      </c>
      <c r="B152" s="261">
        <v>2</v>
      </c>
      <c r="C152" s="240">
        <v>0</v>
      </c>
      <c r="D152" s="240" t="s">
        <v>695</v>
      </c>
      <c r="E152" s="240">
        <v>83</v>
      </c>
      <c r="F152" s="240">
        <v>0.000716</v>
      </c>
      <c r="G152" s="255">
        <v>0.00025988634493363723</v>
      </c>
      <c r="H152" s="241">
        <v>0.2589056</v>
      </c>
      <c r="I152" s="241">
        <v>0</v>
      </c>
      <c r="J152" s="241">
        <v>0</v>
      </c>
      <c r="K152" s="241">
        <v>0.00716</v>
      </c>
      <c r="L152" s="241">
        <v>0.0031504</v>
      </c>
      <c r="M152" s="241">
        <v>0</v>
      </c>
      <c r="N152" s="241">
        <v>0.0099524</v>
      </c>
      <c r="O152" s="241">
        <v>0.00028639999999999997</v>
      </c>
      <c r="P152" s="241">
        <v>0.0754664</v>
      </c>
      <c r="Q152" s="241">
        <v>0.12458399999999999</v>
      </c>
      <c r="R152" s="241">
        <v>0.000716</v>
      </c>
      <c r="S152" s="241">
        <v>0</v>
      </c>
      <c r="T152" s="241">
        <v>0.009809199999999999</v>
      </c>
      <c r="U152" s="241">
        <v>0</v>
      </c>
      <c r="V152" s="241">
        <v>0.0029355999999999996</v>
      </c>
      <c r="W152" s="241">
        <v>0.00358</v>
      </c>
      <c r="X152" s="241">
        <v>0</v>
      </c>
      <c r="Y152" s="241">
        <v>0.0027923999999999996</v>
      </c>
      <c r="Z152" s="241">
        <v>0.0035084</v>
      </c>
      <c r="AA152" s="241">
        <v>0.2796696</v>
      </c>
      <c r="AB152" s="241">
        <v>0.1452764</v>
      </c>
      <c r="AC152" s="241">
        <v>0.3287156</v>
      </c>
      <c r="AD152" s="241">
        <v>0.404182</v>
      </c>
      <c r="AE152" s="241">
        <v>0.020549199999999997</v>
      </c>
      <c r="AF152" s="241">
        <v>0.020763999999999998</v>
      </c>
      <c r="AI152" s="240">
        <v>13053</v>
      </c>
      <c r="AJ152" s="240">
        <v>2</v>
      </c>
      <c r="AK152" s="240">
        <v>0</v>
      </c>
      <c r="AL152" s="240" t="s">
        <v>695</v>
      </c>
      <c r="AM152" s="240">
        <v>83</v>
      </c>
      <c r="AN152" s="164">
        <v>0.00025988634493363723</v>
      </c>
      <c r="AO152" s="86">
        <f t="shared" si="151"/>
        <v>0.09397490232800323</v>
      </c>
      <c r="AP152" s="86">
        <f t="shared" si="152"/>
        <v>0</v>
      </c>
      <c r="AQ152" s="86">
        <f t="shared" si="153"/>
        <v>0.0025988634493363722</v>
      </c>
      <c r="AR152" s="86">
        <f t="shared" si="154"/>
        <v>0.0011434999177080039</v>
      </c>
      <c r="AS152" s="86">
        <f t="shared" si="155"/>
        <v>0</v>
      </c>
      <c r="AT152" s="86">
        <f t="shared" si="156"/>
        <v>0.003612420194577558</v>
      </c>
      <c r="AU152" s="86">
        <f t="shared" si="157"/>
        <v>0.00010395453797345489</v>
      </c>
      <c r="AV152" s="86">
        <f t="shared" si="158"/>
        <v>0.02739202075600537</v>
      </c>
      <c r="AW152" s="86">
        <f t="shared" si="159"/>
        <v>0.045220224018452874</v>
      </c>
      <c r="AX152" s="86">
        <f t="shared" si="160"/>
        <v>0.00356044292559083</v>
      </c>
      <c r="AY152" s="86">
        <f t="shared" si="161"/>
        <v>0</v>
      </c>
      <c r="AZ152" s="86">
        <f t="shared" si="162"/>
        <v>0.0010655340142279126</v>
      </c>
      <c r="BA152" s="86">
        <f t="shared" si="163"/>
        <v>0.0012994317246681861</v>
      </c>
      <c r="BB152" s="86">
        <f t="shared" si="164"/>
        <v>0</v>
      </c>
      <c r="BC152" s="86">
        <f t="shared" si="165"/>
        <v>0.0010135567452411853</v>
      </c>
      <c r="BD152" s="86">
        <f t="shared" si="166"/>
        <v>0.0012734430901748224</v>
      </c>
      <c r="BE152" s="86">
        <f t="shared" si="167"/>
        <v>0.10151160633107872</v>
      </c>
      <c r="BF152" s="86">
        <f t="shared" si="168"/>
        <v>0.05273093938703499</v>
      </c>
      <c r="BG152" s="86">
        <f t="shared" si="169"/>
        <v>0.11931382095903287</v>
      </c>
      <c r="BH152" s="86">
        <f t="shared" si="170"/>
        <v>0.14670584171503823</v>
      </c>
      <c r="BI152" s="86">
        <f t="shared" si="171"/>
        <v>0.007458738099595388</v>
      </c>
      <c r="BJ152" s="86">
        <f t="shared" si="172"/>
        <v>0.007536704003075479</v>
      </c>
      <c r="BL152" s="86">
        <f t="shared" si="182"/>
        <v>0.004116100721966541</v>
      </c>
      <c r="BM152" s="86">
        <f t="shared" si="183"/>
        <v>0</v>
      </c>
      <c r="BN152" s="86">
        <f t="shared" si="184"/>
        <v>0.0001138302190809331</v>
      </c>
      <c r="BO152" s="86">
        <f t="shared" si="185"/>
        <v>5.008529639561057E-05</v>
      </c>
      <c r="BP152" s="86">
        <f t="shared" si="186"/>
        <v>0</v>
      </c>
      <c r="BQ152" s="86">
        <f t="shared" si="187"/>
        <v>0.001980645812008236</v>
      </c>
      <c r="BR152" s="86">
        <f t="shared" si="188"/>
        <v>4.667038982318257E-05</v>
      </c>
      <c r="BS152" s="86">
        <f t="shared" si="189"/>
        <v>0</v>
      </c>
      <c r="BT152" s="86">
        <f t="shared" si="190"/>
        <v>4.4393785441563914E-05</v>
      </c>
      <c r="BU152" s="268">
        <f t="shared" si="191"/>
        <v>0.006351726224716066</v>
      </c>
      <c r="BW152" s="86">
        <f t="shared" si="173"/>
        <v>0.004116100721966541</v>
      </c>
      <c r="BX152" s="86">
        <f t="shared" si="174"/>
        <v>0</v>
      </c>
      <c r="BY152" s="86">
        <f t="shared" si="175"/>
        <v>0.00030354725088248827</v>
      </c>
      <c r="BZ152" s="86">
        <f t="shared" si="176"/>
        <v>5.008529639561057E-05</v>
      </c>
      <c r="CA152" s="86">
        <f t="shared" si="177"/>
        <v>0</v>
      </c>
      <c r="CB152" s="86">
        <f t="shared" si="178"/>
        <v>0.001980645812008236</v>
      </c>
      <c r="CC152" s="86">
        <f t="shared" si="179"/>
        <v>0.00012445437286182025</v>
      </c>
      <c r="CD152" s="86">
        <f t="shared" si="180"/>
        <v>0</v>
      </c>
      <c r="CE152" s="86">
        <f t="shared" si="181"/>
        <v>4.4393785441563914E-05</v>
      </c>
      <c r="CF152" s="86">
        <f t="shared" si="192"/>
        <v>0.006619227239556259</v>
      </c>
      <c r="CH152" s="264">
        <f t="shared" si="193"/>
        <v>0.087099089300094</v>
      </c>
      <c r="CI152" s="264">
        <f t="shared" si="194"/>
        <v>0.006351726224716066</v>
      </c>
      <c r="CJ152" s="264">
        <f t="shared" si="195"/>
        <v>0.006619227239556259</v>
      </c>
      <c r="CK152" s="293">
        <f t="shared" si="196"/>
        <v>0.02938936894362979</v>
      </c>
    </row>
    <row r="153" spans="1:89" ht="15">
      <c r="A153" s="240">
        <v>13055</v>
      </c>
      <c r="B153" s="261">
        <v>9</v>
      </c>
      <c r="C153" s="240">
        <v>0</v>
      </c>
      <c r="D153" s="240" t="s">
        <v>695</v>
      </c>
      <c r="E153" s="240">
        <v>83</v>
      </c>
      <c r="F153" s="240">
        <v>0.002423</v>
      </c>
      <c r="G153" s="255">
        <v>0.000879475717561736</v>
      </c>
      <c r="H153" s="241">
        <v>0.08843949999999999</v>
      </c>
      <c r="I153" s="241">
        <v>0</v>
      </c>
      <c r="J153" s="241">
        <v>0</v>
      </c>
      <c r="K153" s="241">
        <v>0.15531429999999996</v>
      </c>
      <c r="L153" s="241">
        <v>0.07680909999999999</v>
      </c>
      <c r="M153" s="241">
        <v>0</v>
      </c>
      <c r="N153" s="241">
        <v>0.0179302</v>
      </c>
      <c r="O153" s="241">
        <v>0.0009691999999999999</v>
      </c>
      <c r="P153" s="241">
        <v>0.0663902</v>
      </c>
      <c r="Q153" s="241">
        <v>0.3859839</v>
      </c>
      <c r="R153" s="241">
        <v>0.002423</v>
      </c>
      <c r="S153" s="241">
        <v>0.002423</v>
      </c>
      <c r="T153" s="241">
        <v>0.0109035</v>
      </c>
      <c r="U153" s="241">
        <v>0</v>
      </c>
      <c r="V153" s="241">
        <v>0.12236149999999998</v>
      </c>
      <c r="W153" s="241">
        <v>0.032710499999999997</v>
      </c>
      <c r="X153" s="241">
        <v>0</v>
      </c>
      <c r="Y153" s="241">
        <v>0.07680909999999999</v>
      </c>
      <c r="Z153" s="241">
        <v>0.0062997999999999995</v>
      </c>
      <c r="AA153" s="241">
        <v>0.39373749999999996</v>
      </c>
      <c r="AB153" s="241">
        <v>0.6915241999999999</v>
      </c>
      <c r="AC153" s="241">
        <v>0.7138158</v>
      </c>
      <c r="AD153" s="241">
        <v>0.7799636999999999</v>
      </c>
      <c r="AE153" s="241">
        <v>0.2510228</v>
      </c>
      <c r="AF153" s="241">
        <v>0.30529799999999996</v>
      </c>
      <c r="AI153" s="240">
        <v>13055</v>
      </c>
      <c r="AJ153" s="240">
        <v>9</v>
      </c>
      <c r="AK153" s="240">
        <v>0</v>
      </c>
      <c r="AL153" s="240" t="s">
        <v>695</v>
      </c>
      <c r="AM153" s="240">
        <v>83</v>
      </c>
      <c r="AN153" s="164">
        <v>0.000879475717561736</v>
      </c>
      <c r="AO153" s="86">
        <f t="shared" si="151"/>
        <v>0.03210086369100336</v>
      </c>
      <c r="AP153" s="86">
        <f t="shared" si="152"/>
        <v>0</v>
      </c>
      <c r="AQ153" s="86">
        <f t="shared" si="153"/>
        <v>0.05637439349570726</v>
      </c>
      <c r="AR153" s="86">
        <f t="shared" si="154"/>
        <v>0.02787938024670703</v>
      </c>
      <c r="AS153" s="86">
        <f t="shared" si="155"/>
        <v>0</v>
      </c>
      <c r="AT153" s="86">
        <f t="shared" si="156"/>
        <v>0.006508120309956847</v>
      </c>
      <c r="AU153" s="86">
        <f t="shared" si="157"/>
        <v>0.00035179028702469437</v>
      </c>
      <c r="AV153" s="86">
        <f t="shared" si="158"/>
        <v>0.024097634661191566</v>
      </c>
      <c r="AW153" s="86">
        <f t="shared" si="159"/>
        <v>0.14010048180758455</v>
      </c>
      <c r="AX153" s="86">
        <f t="shared" si="160"/>
        <v>0.003957640729027812</v>
      </c>
      <c r="AY153" s="86">
        <f t="shared" si="161"/>
        <v>0</v>
      </c>
      <c r="AZ153" s="86">
        <f t="shared" si="162"/>
        <v>0.04441352373686766</v>
      </c>
      <c r="BA153" s="86">
        <f t="shared" si="163"/>
        <v>0.011872922187083435</v>
      </c>
      <c r="BB153" s="86">
        <f t="shared" si="164"/>
        <v>0</v>
      </c>
      <c r="BC153" s="86">
        <f t="shared" si="165"/>
        <v>0.02787938024670703</v>
      </c>
      <c r="BD153" s="86">
        <f t="shared" si="166"/>
        <v>0.0022866368656605136</v>
      </c>
      <c r="BE153" s="86">
        <f t="shared" si="167"/>
        <v>0.1429148041037821</v>
      </c>
      <c r="BF153" s="86">
        <f t="shared" si="168"/>
        <v>0.25100236979211943</v>
      </c>
      <c r="BG153" s="86">
        <f t="shared" si="169"/>
        <v>0.2590935463936874</v>
      </c>
      <c r="BH153" s="86">
        <f t="shared" si="170"/>
        <v>0.2831032334831228</v>
      </c>
      <c r="BI153" s="86">
        <f t="shared" si="171"/>
        <v>0.09111368433939585</v>
      </c>
      <c r="BJ153" s="86">
        <f t="shared" si="172"/>
        <v>0.11081394041277873</v>
      </c>
      <c r="BL153" s="86">
        <f t="shared" si="182"/>
        <v>0.0014060178296659471</v>
      </c>
      <c r="BM153" s="86">
        <f t="shared" si="183"/>
        <v>0</v>
      </c>
      <c r="BN153" s="86">
        <f t="shared" si="184"/>
        <v>0.002469198435111978</v>
      </c>
      <c r="BO153" s="86">
        <f t="shared" si="185"/>
        <v>0.0012211168548057678</v>
      </c>
      <c r="BP153" s="86">
        <f t="shared" si="186"/>
        <v>0</v>
      </c>
      <c r="BQ153" s="86">
        <f t="shared" si="187"/>
        <v>0.006136401103172203</v>
      </c>
      <c r="BR153" s="86">
        <f t="shared" si="188"/>
        <v>0.0019453123396748035</v>
      </c>
      <c r="BS153" s="86">
        <f t="shared" si="189"/>
        <v>0</v>
      </c>
      <c r="BT153" s="86">
        <f t="shared" si="190"/>
        <v>0.0012211168548057678</v>
      </c>
      <c r="BU153" s="268">
        <f t="shared" si="191"/>
        <v>0.014399163417236467</v>
      </c>
      <c r="BW153" s="86">
        <f t="shared" si="173"/>
        <v>0.0014060178296659471</v>
      </c>
      <c r="BX153" s="86">
        <f t="shared" si="174"/>
        <v>0</v>
      </c>
      <c r="BY153" s="86">
        <f t="shared" si="175"/>
        <v>0.006584529160298608</v>
      </c>
      <c r="BZ153" s="86">
        <f t="shared" si="176"/>
        <v>0.0012211168548057678</v>
      </c>
      <c r="CA153" s="86">
        <f t="shared" si="177"/>
        <v>0</v>
      </c>
      <c r="CB153" s="86">
        <f t="shared" si="178"/>
        <v>0.006136401103172203</v>
      </c>
      <c r="CC153" s="86">
        <f t="shared" si="179"/>
        <v>0.005187499572466145</v>
      </c>
      <c r="CD153" s="86">
        <f t="shared" si="180"/>
        <v>0</v>
      </c>
      <c r="CE153" s="86">
        <f t="shared" si="181"/>
        <v>0.0012211168548057678</v>
      </c>
      <c r="CF153" s="86">
        <f t="shared" si="192"/>
        <v>0.02175668137521444</v>
      </c>
      <c r="CH153" s="264">
        <f t="shared" si="193"/>
        <v>0.1891382888673918</v>
      </c>
      <c r="CI153" s="264">
        <f t="shared" si="194"/>
        <v>0.014399163417236467</v>
      </c>
      <c r="CJ153" s="264">
        <f t="shared" si="195"/>
        <v>0.02175668137521444</v>
      </c>
      <c r="CK153" s="293">
        <f t="shared" si="196"/>
        <v>0.09659966530595213</v>
      </c>
    </row>
    <row r="154" spans="1:89" ht="15">
      <c r="A154" s="240">
        <v>13057</v>
      </c>
      <c r="B154" s="261">
        <v>9</v>
      </c>
      <c r="C154" s="240">
        <v>0</v>
      </c>
      <c r="D154" s="240" t="s">
        <v>695</v>
      </c>
      <c r="E154" s="240">
        <v>83</v>
      </c>
      <c r="F154" s="240">
        <v>0.002423</v>
      </c>
      <c r="G154" s="255">
        <v>0.000879475717561736</v>
      </c>
      <c r="H154" s="241">
        <v>0.0012115</v>
      </c>
      <c r="I154" s="241">
        <v>0</v>
      </c>
      <c r="J154" s="241">
        <v>0</v>
      </c>
      <c r="K154" s="241">
        <v>0.09885839999999999</v>
      </c>
      <c r="L154" s="241">
        <v>0.08916639999999999</v>
      </c>
      <c r="M154" s="241">
        <v>0</v>
      </c>
      <c r="N154" s="241">
        <v>0.0390103</v>
      </c>
      <c r="O154" s="241">
        <v>0</v>
      </c>
      <c r="P154" s="241">
        <v>0.17712129999999998</v>
      </c>
      <c r="Q154" s="241">
        <v>0.24908439999999998</v>
      </c>
      <c r="R154" s="241">
        <v>0.002423</v>
      </c>
      <c r="S154" s="241">
        <v>0.002423</v>
      </c>
      <c r="T154" s="241">
        <v>0.0012115</v>
      </c>
      <c r="U154" s="241">
        <v>0</v>
      </c>
      <c r="V154" s="241">
        <v>0.0821397</v>
      </c>
      <c r="W154" s="241">
        <v>0.0164764</v>
      </c>
      <c r="X154" s="241">
        <v>0</v>
      </c>
      <c r="Y154" s="241">
        <v>0.08553189999999998</v>
      </c>
      <c r="Z154" s="241">
        <v>0.0067843999999999995</v>
      </c>
      <c r="AA154" s="241">
        <v>0.2287312</v>
      </c>
      <c r="AB154" s="241">
        <v>0.4768464</v>
      </c>
      <c r="AC154" s="241">
        <v>0.3009366</v>
      </c>
      <c r="AD154" s="241">
        <v>0.4780579</v>
      </c>
      <c r="AE154" s="241">
        <v>0.2270351</v>
      </c>
      <c r="AF154" s="241">
        <v>0.2275197</v>
      </c>
      <c r="AI154" s="240">
        <v>13057</v>
      </c>
      <c r="AJ154" s="240">
        <v>9</v>
      </c>
      <c r="AK154" s="240">
        <v>0</v>
      </c>
      <c r="AL154" s="240" t="s">
        <v>695</v>
      </c>
      <c r="AM154" s="240">
        <v>83</v>
      </c>
      <c r="AN154" s="164">
        <v>0.000879475717561736</v>
      </c>
      <c r="AO154" s="86">
        <f t="shared" si="151"/>
        <v>0.000439737858780868</v>
      </c>
      <c r="AP154" s="86">
        <f t="shared" si="152"/>
        <v>0</v>
      </c>
      <c r="AQ154" s="86">
        <f t="shared" si="153"/>
        <v>0.035882609276518825</v>
      </c>
      <c r="AR154" s="86">
        <f t="shared" si="154"/>
        <v>0.032364706406271884</v>
      </c>
      <c r="AS154" s="86">
        <f t="shared" si="155"/>
        <v>0</v>
      </c>
      <c r="AT154" s="86">
        <f t="shared" si="156"/>
        <v>0.014159559052743948</v>
      </c>
      <c r="AU154" s="86">
        <f t="shared" si="157"/>
        <v>0</v>
      </c>
      <c r="AV154" s="86">
        <f t="shared" si="158"/>
        <v>0.0642896749537629</v>
      </c>
      <c r="AW154" s="86">
        <f t="shared" si="159"/>
        <v>0.09041010376534646</v>
      </c>
      <c r="AX154" s="86">
        <f t="shared" si="160"/>
        <v>0.000439737858780868</v>
      </c>
      <c r="AY154" s="86">
        <f t="shared" si="161"/>
        <v>0</v>
      </c>
      <c r="AZ154" s="86">
        <f t="shared" si="162"/>
        <v>0.02981422682534285</v>
      </c>
      <c r="BA154" s="86">
        <f t="shared" si="163"/>
        <v>0.005980434879419804</v>
      </c>
      <c r="BB154" s="86">
        <f t="shared" si="164"/>
        <v>0</v>
      </c>
      <c r="BC154" s="86">
        <f t="shared" si="165"/>
        <v>0.031045492829929276</v>
      </c>
      <c r="BD154" s="86">
        <f t="shared" si="166"/>
        <v>0.0024625320091728607</v>
      </c>
      <c r="BE154" s="86">
        <f t="shared" si="167"/>
        <v>0.08302250773782788</v>
      </c>
      <c r="BF154" s="86">
        <f t="shared" si="168"/>
        <v>0.17308082121614965</v>
      </c>
      <c r="BG154" s="86">
        <f t="shared" si="169"/>
        <v>0.10923088412116762</v>
      </c>
      <c r="BH154" s="86">
        <f t="shared" si="170"/>
        <v>0.1735205590749305</v>
      </c>
      <c r="BI154" s="86">
        <f t="shared" si="171"/>
        <v>0.08240687473553465</v>
      </c>
      <c r="BJ154" s="86">
        <f t="shared" si="172"/>
        <v>0.08258276987904702</v>
      </c>
      <c r="BL154" s="86">
        <f t="shared" si="182"/>
        <v>1.9260518214602017E-05</v>
      </c>
      <c r="BM154" s="86">
        <f t="shared" si="183"/>
        <v>0</v>
      </c>
      <c r="BN154" s="86">
        <f t="shared" si="184"/>
        <v>0.0015716582863115245</v>
      </c>
      <c r="BO154" s="86">
        <f t="shared" si="185"/>
        <v>0.0014175741405947084</v>
      </c>
      <c r="BP154" s="86">
        <f t="shared" si="186"/>
        <v>0</v>
      </c>
      <c r="BQ154" s="86">
        <f t="shared" si="187"/>
        <v>0.003959962544922175</v>
      </c>
      <c r="BR154" s="86">
        <f t="shared" si="188"/>
        <v>0.0013058631349500166</v>
      </c>
      <c r="BS154" s="86">
        <f t="shared" si="189"/>
        <v>0</v>
      </c>
      <c r="BT154" s="86">
        <f t="shared" si="190"/>
        <v>0.0013597925859509022</v>
      </c>
      <c r="BU154" s="268">
        <f t="shared" si="191"/>
        <v>0.00963411121094393</v>
      </c>
      <c r="BW154" s="86">
        <f t="shared" si="173"/>
        <v>1.9260518214602017E-05</v>
      </c>
      <c r="BX154" s="86">
        <f t="shared" si="174"/>
        <v>0</v>
      </c>
      <c r="BY154" s="86">
        <f t="shared" si="175"/>
        <v>0.004191088763497399</v>
      </c>
      <c r="BZ154" s="86">
        <f t="shared" si="176"/>
        <v>0.0014175741405947084</v>
      </c>
      <c r="CA154" s="86">
        <f t="shared" si="177"/>
        <v>0</v>
      </c>
      <c r="CB154" s="86">
        <f t="shared" si="178"/>
        <v>0.003959962544922175</v>
      </c>
      <c r="CC154" s="86">
        <f t="shared" si="179"/>
        <v>0.003482301693200046</v>
      </c>
      <c r="CD154" s="86">
        <f t="shared" si="180"/>
        <v>0</v>
      </c>
      <c r="CE154" s="86">
        <f t="shared" si="181"/>
        <v>0.0013597925859509022</v>
      </c>
      <c r="CF154" s="86">
        <f t="shared" si="192"/>
        <v>0.014429980246379833</v>
      </c>
      <c r="CH154" s="264">
        <f t="shared" si="193"/>
        <v>0.07973854540845236</v>
      </c>
      <c r="CI154" s="264">
        <f t="shared" si="194"/>
        <v>0.00963411121094393</v>
      </c>
      <c r="CJ154" s="264">
        <f t="shared" si="195"/>
        <v>0.014429980246379833</v>
      </c>
      <c r="CK154" s="293">
        <f t="shared" si="196"/>
        <v>0.06406911229392646</v>
      </c>
    </row>
    <row r="155" spans="1:95" ht="15">
      <c r="A155" s="240">
        <v>13061</v>
      </c>
      <c r="B155" s="261">
        <v>9</v>
      </c>
      <c r="C155" s="240">
        <v>0</v>
      </c>
      <c r="D155" s="240" t="s">
        <v>479</v>
      </c>
      <c r="E155" s="240">
        <v>82</v>
      </c>
      <c r="F155" s="240">
        <v>0.000716</v>
      </c>
      <c r="G155" s="255">
        <v>0.00025988634493363723</v>
      </c>
      <c r="H155" s="241">
        <v>0.042029199999999996</v>
      </c>
      <c r="I155" s="241">
        <v>0.0209788</v>
      </c>
      <c r="J155" s="241">
        <v>0.000716</v>
      </c>
      <c r="K155" s="241">
        <v>0.062005599999999994</v>
      </c>
      <c r="L155" s="241">
        <v>0.083772</v>
      </c>
      <c r="M155" s="241">
        <v>0</v>
      </c>
      <c r="N155" s="241">
        <v>0.035084</v>
      </c>
      <c r="O155" s="241">
        <v>0</v>
      </c>
      <c r="P155" s="241">
        <v>0.08842599999999999</v>
      </c>
      <c r="Q155" s="241">
        <v>0.22138719999999998</v>
      </c>
      <c r="R155" s="241">
        <v>0.000716</v>
      </c>
      <c r="S155" s="241">
        <v>0.000716</v>
      </c>
      <c r="T155" s="241">
        <v>0</v>
      </c>
      <c r="U155" s="241">
        <v>0</v>
      </c>
      <c r="V155" s="241">
        <v>0.044105599999999995</v>
      </c>
      <c r="W155" s="241">
        <v>0.0172556</v>
      </c>
      <c r="X155" s="241">
        <v>0</v>
      </c>
      <c r="Y155" s="241">
        <v>0.083772</v>
      </c>
      <c r="Z155" s="241">
        <v>0.0027207999999999998</v>
      </c>
      <c r="AA155" s="241">
        <v>0.24408439999999998</v>
      </c>
      <c r="AB155" s="241">
        <v>0.42344239999999994</v>
      </c>
      <c r="AC155" s="241">
        <v>0.3770456</v>
      </c>
      <c r="AD155" s="241">
        <v>0.4654716</v>
      </c>
      <c r="AE155" s="241">
        <v>0.20184039999999998</v>
      </c>
      <c r="AF155" s="241">
        <v>0.2020552</v>
      </c>
      <c r="AI155" s="240">
        <v>13061</v>
      </c>
      <c r="AJ155" s="240">
        <v>9</v>
      </c>
      <c r="AK155" s="240">
        <v>0</v>
      </c>
      <c r="AL155" s="240" t="s">
        <v>479</v>
      </c>
      <c r="AM155" s="240">
        <v>82</v>
      </c>
      <c r="AN155" s="164">
        <v>0.00025988634493363723</v>
      </c>
      <c r="AO155" s="86">
        <f t="shared" si="151"/>
        <v>0.015255328447604506</v>
      </c>
      <c r="AP155" s="86">
        <f t="shared" si="152"/>
        <v>0.007614669906555571</v>
      </c>
      <c r="AQ155" s="86">
        <f t="shared" si="153"/>
        <v>0.022506157471252983</v>
      </c>
      <c r="AR155" s="86">
        <f t="shared" si="154"/>
        <v>0.030406702357235558</v>
      </c>
      <c r="AS155" s="86">
        <f t="shared" si="155"/>
        <v>0</v>
      </c>
      <c r="AT155" s="86">
        <f t="shared" si="156"/>
        <v>0.012734430901748224</v>
      </c>
      <c r="AU155" s="86">
        <f t="shared" si="157"/>
        <v>0</v>
      </c>
      <c r="AV155" s="86">
        <f t="shared" si="158"/>
        <v>0.032095963599304195</v>
      </c>
      <c r="AW155" s="86">
        <f t="shared" si="159"/>
        <v>0.08035685785348062</v>
      </c>
      <c r="AX155" s="86">
        <f t="shared" si="160"/>
        <v>0</v>
      </c>
      <c r="AY155" s="86">
        <f t="shared" si="161"/>
        <v>0</v>
      </c>
      <c r="AZ155" s="86">
        <f t="shared" si="162"/>
        <v>0.016008998847912053</v>
      </c>
      <c r="BA155" s="86">
        <f t="shared" si="163"/>
        <v>0.0062632609129006575</v>
      </c>
      <c r="BB155" s="86">
        <f t="shared" si="164"/>
        <v>0</v>
      </c>
      <c r="BC155" s="86">
        <f t="shared" si="165"/>
        <v>0.030406702357235558</v>
      </c>
      <c r="BD155" s="86">
        <f t="shared" si="166"/>
        <v>0.0009875681107478216</v>
      </c>
      <c r="BE155" s="86">
        <f t="shared" si="167"/>
        <v>0.08859525498787693</v>
      </c>
      <c r="BF155" s="86">
        <f t="shared" si="168"/>
        <v>0.15369678439375303</v>
      </c>
      <c r="BG155" s="86">
        <f t="shared" si="169"/>
        <v>0.13685614924205336</v>
      </c>
      <c r="BH155" s="86">
        <f t="shared" si="170"/>
        <v>0.16895211284135755</v>
      </c>
      <c r="BI155" s="86">
        <f t="shared" si="171"/>
        <v>0.07326196063679233</v>
      </c>
      <c r="BJ155" s="86">
        <f t="shared" si="172"/>
        <v>0.07333992654027244</v>
      </c>
      <c r="BL155" s="86">
        <f t="shared" si="182"/>
        <v>0.0006681833860050773</v>
      </c>
      <c r="BM155" s="86">
        <f t="shared" si="183"/>
        <v>0.000333522541907134</v>
      </c>
      <c r="BN155" s="86">
        <f t="shared" si="184"/>
        <v>0.0009857696972408805</v>
      </c>
      <c r="BO155" s="86">
        <f t="shared" si="185"/>
        <v>0.0013318135632469175</v>
      </c>
      <c r="BP155" s="86">
        <f t="shared" si="186"/>
        <v>0</v>
      </c>
      <c r="BQ155" s="86">
        <f t="shared" si="187"/>
        <v>0.003519630373982451</v>
      </c>
      <c r="BR155" s="86">
        <f t="shared" si="188"/>
        <v>0.0007011941495385479</v>
      </c>
      <c r="BS155" s="86">
        <f t="shared" si="189"/>
        <v>0</v>
      </c>
      <c r="BT155" s="86">
        <f t="shared" si="190"/>
        <v>0.0013318135632469175</v>
      </c>
      <c r="BU155" s="268">
        <f t="shared" si="191"/>
        <v>0.008871927275167927</v>
      </c>
      <c r="BW155" s="86">
        <f t="shared" si="173"/>
        <v>0.0006681833860050773</v>
      </c>
      <c r="BX155" s="86">
        <f t="shared" si="174"/>
        <v>0.0006114579934964122</v>
      </c>
      <c r="BY155" s="86">
        <f t="shared" si="175"/>
        <v>0.0026287191926423485</v>
      </c>
      <c r="BZ155" s="86">
        <f t="shared" si="176"/>
        <v>0.0013318135632469175</v>
      </c>
      <c r="CA155" s="86">
        <f t="shared" si="177"/>
        <v>0</v>
      </c>
      <c r="CB155" s="86">
        <f t="shared" si="178"/>
        <v>0.003519630373982451</v>
      </c>
      <c r="CC155" s="86">
        <f t="shared" si="179"/>
        <v>0.0018698510654361286</v>
      </c>
      <c r="CD155" s="86">
        <f t="shared" si="180"/>
        <v>0</v>
      </c>
      <c r="CE155" s="86">
        <f t="shared" si="181"/>
        <v>0.0013318135632469175</v>
      </c>
      <c r="CF155" s="86">
        <f t="shared" si="192"/>
        <v>0.011961469138056253</v>
      </c>
      <c r="CH155" s="264">
        <f t="shared" si="193"/>
        <v>0.09990498894669896</v>
      </c>
      <c r="CI155" s="264">
        <f t="shared" si="194"/>
        <v>0.008871927275167927</v>
      </c>
      <c r="CJ155" s="264">
        <f t="shared" si="195"/>
        <v>0.011961469138056253</v>
      </c>
      <c r="CK155" s="293">
        <f t="shared" si="196"/>
        <v>0.05310892297296977</v>
      </c>
      <c r="CL155" s="135"/>
      <c r="CM155" s="135"/>
      <c r="CN155" s="135"/>
      <c r="CO155" s="135"/>
      <c r="CP155" s="135"/>
      <c r="CQ155" s="135"/>
    </row>
    <row r="156" spans="1:89" ht="15">
      <c r="A156" s="240">
        <v>13062</v>
      </c>
      <c r="B156" s="261">
        <v>2</v>
      </c>
      <c r="C156" s="240">
        <v>0</v>
      </c>
      <c r="D156" s="240" t="s">
        <v>695</v>
      </c>
      <c r="E156" s="240">
        <v>83</v>
      </c>
      <c r="F156" s="240">
        <v>0.000716</v>
      </c>
      <c r="G156" s="255">
        <v>0.00025988634493363723</v>
      </c>
      <c r="H156" s="241">
        <v>0</v>
      </c>
      <c r="I156" s="241">
        <v>0</v>
      </c>
      <c r="J156" s="241">
        <v>0</v>
      </c>
      <c r="K156" s="241">
        <v>0.0005727999999999999</v>
      </c>
      <c r="L156" s="241">
        <v>0.0002148</v>
      </c>
      <c r="M156" s="241">
        <v>0</v>
      </c>
      <c r="N156" s="241">
        <v>0.0035084</v>
      </c>
      <c r="O156" s="241">
        <v>0</v>
      </c>
      <c r="P156" s="241">
        <v>0.0968748</v>
      </c>
      <c r="Q156" s="241">
        <v>0.14821199999999998</v>
      </c>
      <c r="R156" s="241">
        <v>0.000716</v>
      </c>
      <c r="S156" s="241">
        <v>0</v>
      </c>
      <c r="T156" s="241">
        <v>0</v>
      </c>
      <c r="U156" s="241">
        <v>0</v>
      </c>
      <c r="V156" s="241">
        <v>0</v>
      </c>
      <c r="W156" s="241">
        <v>0.0005011999999999999</v>
      </c>
      <c r="X156" s="241">
        <v>0</v>
      </c>
      <c r="Y156" s="241">
        <v>0</v>
      </c>
      <c r="Z156" s="241">
        <v>0.0010023999999999999</v>
      </c>
      <c r="AA156" s="241">
        <v>0.004367599999999999</v>
      </c>
      <c r="AB156" s="241">
        <v>0.15257959999999998</v>
      </c>
      <c r="AC156" s="241">
        <v>0.0556332</v>
      </c>
      <c r="AD156" s="241">
        <v>0.15257959999999998</v>
      </c>
      <c r="AE156" s="241">
        <v>0.0042959999999999995</v>
      </c>
      <c r="AF156" s="241">
        <v>0.004367599999999999</v>
      </c>
      <c r="AI156" s="240">
        <v>13062</v>
      </c>
      <c r="AJ156" s="240">
        <v>2</v>
      </c>
      <c r="AK156" s="240">
        <v>0</v>
      </c>
      <c r="AL156" s="240" t="s">
        <v>695</v>
      </c>
      <c r="AM156" s="240">
        <v>83</v>
      </c>
      <c r="AN156" s="164">
        <v>0.00025988634493363723</v>
      </c>
      <c r="AO156" s="86">
        <f t="shared" si="151"/>
        <v>0</v>
      </c>
      <c r="AP156" s="86">
        <f t="shared" si="152"/>
        <v>0</v>
      </c>
      <c r="AQ156" s="86">
        <f t="shared" si="153"/>
        <v>0.00020790907594690978</v>
      </c>
      <c r="AR156" s="86">
        <f t="shared" si="154"/>
        <v>7.796590348009117E-05</v>
      </c>
      <c r="AS156" s="86">
        <f t="shared" si="155"/>
        <v>0</v>
      </c>
      <c r="AT156" s="86">
        <f t="shared" si="156"/>
        <v>0.0012734430901748224</v>
      </c>
      <c r="AU156" s="86">
        <f t="shared" si="157"/>
        <v>0</v>
      </c>
      <c r="AV156" s="86">
        <f t="shared" si="158"/>
        <v>0.03516262246952112</v>
      </c>
      <c r="AW156" s="86">
        <f t="shared" si="159"/>
        <v>0.05379647340126291</v>
      </c>
      <c r="AX156" s="86">
        <f t="shared" si="160"/>
        <v>0</v>
      </c>
      <c r="AY156" s="86">
        <f t="shared" si="161"/>
        <v>0</v>
      </c>
      <c r="AZ156" s="86">
        <f t="shared" si="162"/>
        <v>0</v>
      </c>
      <c r="BA156" s="86">
        <f t="shared" si="163"/>
        <v>0.00018192044145354605</v>
      </c>
      <c r="BB156" s="86">
        <f t="shared" si="164"/>
        <v>0</v>
      </c>
      <c r="BC156" s="86">
        <f t="shared" si="165"/>
        <v>0</v>
      </c>
      <c r="BD156" s="86">
        <f t="shared" si="166"/>
        <v>0.0003638408829070921</v>
      </c>
      <c r="BE156" s="86">
        <f t="shared" si="167"/>
        <v>0.001585306704095187</v>
      </c>
      <c r="BF156" s="86">
        <f t="shared" si="168"/>
        <v>0.05538178010535809</v>
      </c>
      <c r="BG156" s="86">
        <f t="shared" si="169"/>
        <v>0.020193169001343613</v>
      </c>
      <c r="BH156" s="86">
        <f t="shared" si="170"/>
        <v>0.05538178010535809</v>
      </c>
      <c r="BI156" s="86">
        <f t="shared" si="171"/>
        <v>0.0015593180696018233</v>
      </c>
      <c r="BJ156" s="86">
        <f t="shared" si="172"/>
        <v>0.001585306704095187</v>
      </c>
      <c r="BL156" s="86">
        <f t="shared" si="182"/>
        <v>0</v>
      </c>
      <c r="BM156" s="86">
        <f t="shared" si="183"/>
        <v>0</v>
      </c>
      <c r="BN156" s="86">
        <f t="shared" si="184"/>
        <v>9.106417526474648E-06</v>
      </c>
      <c r="BO156" s="86">
        <f t="shared" si="185"/>
        <v>3.4149065724279933E-06</v>
      </c>
      <c r="BP156" s="86">
        <f t="shared" si="186"/>
        <v>0</v>
      </c>
      <c r="BQ156" s="86">
        <f t="shared" si="187"/>
        <v>0.0023562855349753154</v>
      </c>
      <c r="BR156" s="86">
        <f t="shared" si="188"/>
        <v>0</v>
      </c>
      <c r="BS156" s="86">
        <f t="shared" si="189"/>
        <v>0</v>
      </c>
      <c r="BT156" s="86">
        <f t="shared" si="190"/>
        <v>0</v>
      </c>
      <c r="BU156" s="268">
        <f t="shared" si="191"/>
        <v>0.0023688068590742182</v>
      </c>
      <c r="BW156" s="86">
        <f t="shared" si="173"/>
        <v>0</v>
      </c>
      <c r="BX156" s="86">
        <f t="shared" si="174"/>
        <v>0</v>
      </c>
      <c r="BY156" s="86">
        <f t="shared" si="175"/>
        <v>2.4283780070599063E-05</v>
      </c>
      <c r="BZ156" s="86">
        <f t="shared" si="176"/>
        <v>3.4149065724279933E-06</v>
      </c>
      <c r="CA156" s="86">
        <f t="shared" si="177"/>
        <v>0</v>
      </c>
      <c r="CB156" s="86">
        <f t="shared" si="178"/>
        <v>0.0023562855349753154</v>
      </c>
      <c r="CC156" s="86">
        <f t="shared" si="179"/>
        <v>0</v>
      </c>
      <c r="CD156" s="86">
        <f t="shared" si="180"/>
        <v>0</v>
      </c>
      <c r="CE156" s="86">
        <f t="shared" si="181"/>
        <v>0</v>
      </c>
      <c r="CF156" s="86">
        <f t="shared" si="192"/>
        <v>0.0023839842216183426</v>
      </c>
      <c r="CH156" s="264">
        <f t="shared" si="193"/>
        <v>0.014741013370980837</v>
      </c>
      <c r="CI156" s="264">
        <f t="shared" si="194"/>
        <v>0.0023688068590742182</v>
      </c>
      <c r="CJ156" s="264">
        <f t="shared" si="195"/>
        <v>0.0023839842216183426</v>
      </c>
      <c r="CK156" s="293">
        <f t="shared" si="196"/>
        <v>0.010584889943985442</v>
      </c>
    </row>
    <row r="157" spans="1:89" ht="15">
      <c r="A157" s="240">
        <v>13065</v>
      </c>
      <c r="B157" s="261">
        <v>9</v>
      </c>
      <c r="C157" s="240">
        <v>0</v>
      </c>
      <c r="D157" s="240" t="s">
        <v>695</v>
      </c>
      <c r="E157" s="240">
        <v>83</v>
      </c>
      <c r="F157" s="240">
        <v>0.002423</v>
      </c>
      <c r="G157" s="255">
        <v>0.000879475717561736</v>
      </c>
      <c r="H157" s="241">
        <v>0.3275895999999999</v>
      </c>
      <c r="I157" s="241">
        <v>0</v>
      </c>
      <c r="J157" s="241">
        <v>0</v>
      </c>
      <c r="K157" s="241">
        <v>0.18535949999999998</v>
      </c>
      <c r="L157" s="241">
        <v>0.0244723</v>
      </c>
      <c r="M157" s="241">
        <v>0</v>
      </c>
      <c r="N157" s="241">
        <v>0.0373142</v>
      </c>
      <c r="O157" s="241">
        <v>0.0009691999999999999</v>
      </c>
      <c r="P157" s="241">
        <v>0.1359303</v>
      </c>
      <c r="Q157" s="241">
        <v>0.3404315</v>
      </c>
      <c r="R157" s="241">
        <v>0.002423</v>
      </c>
      <c r="S157" s="241">
        <v>0.002423</v>
      </c>
      <c r="T157" s="241">
        <v>0</v>
      </c>
      <c r="U157" s="241">
        <v>0</v>
      </c>
      <c r="V157" s="241">
        <v>0.1400494</v>
      </c>
      <c r="W157" s="241">
        <v>0.020837799999999997</v>
      </c>
      <c r="X157" s="241">
        <v>0</v>
      </c>
      <c r="Y157" s="241">
        <v>0.0244723</v>
      </c>
      <c r="Z157" s="241">
        <v>0.0089651</v>
      </c>
      <c r="AA157" s="241">
        <v>0.6059922999999999</v>
      </c>
      <c r="AB157" s="241">
        <v>0.6188342</v>
      </c>
      <c r="AC157" s="241">
        <v>0.8104935</v>
      </c>
      <c r="AD157" s="241">
        <v>0.9464237999999999</v>
      </c>
      <c r="AE157" s="241">
        <v>0.24811519999999998</v>
      </c>
      <c r="AF157" s="241">
        <v>0.2784027</v>
      </c>
      <c r="AI157" s="240">
        <v>13065</v>
      </c>
      <c r="AJ157" s="240">
        <v>9</v>
      </c>
      <c r="AK157" s="240">
        <v>0</v>
      </c>
      <c r="AL157" s="240" t="s">
        <v>695</v>
      </c>
      <c r="AM157" s="240">
        <v>83</v>
      </c>
      <c r="AN157" s="164">
        <v>0.000879475717561736</v>
      </c>
      <c r="AO157" s="86">
        <f t="shared" si="151"/>
        <v>0.11890511701434668</v>
      </c>
      <c r="AP157" s="86">
        <f t="shared" si="152"/>
        <v>0</v>
      </c>
      <c r="AQ157" s="86">
        <f t="shared" si="153"/>
        <v>0.0672798923934728</v>
      </c>
      <c r="AR157" s="86">
        <f t="shared" si="154"/>
        <v>0.008882704747373533</v>
      </c>
      <c r="AS157" s="86">
        <f t="shared" si="155"/>
        <v>0</v>
      </c>
      <c r="AT157" s="86">
        <f t="shared" si="156"/>
        <v>0.013543926050450733</v>
      </c>
      <c r="AU157" s="86">
        <f t="shared" si="157"/>
        <v>0.00035179028702469437</v>
      </c>
      <c r="AV157" s="86">
        <f t="shared" si="158"/>
        <v>0.04933858775521339</v>
      </c>
      <c r="AW157" s="86">
        <f t="shared" si="159"/>
        <v>0.12356633831742392</v>
      </c>
      <c r="AX157" s="86">
        <f t="shared" si="160"/>
        <v>0</v>
      </c>
      <c r="AY157" s="86">
        <f t="shared" si="161"/>
        <v>0</v>
      </c>
      <c r="AZ157" s="86">
        <f t="shared" si="162"/>
        <v>0.050833696475068336</v>
      </c>
      <c r="BA157" s="86">
        <f t="shared" si="163"/>
        <v>0.007563491171030929</v>
      </c>
      <c r="BB157" s="86">
        <f t="shared" si="164"/>
        <v>0</v>
      </c>
      <c r="BC157" s="86">
        <f t="shared" si="165"/>
        <v>0.008882704747373533</v>
      </c>
      <c r="BD157" s="86">
        <f t="shared" si="166"/>
        <v>0.0032540601549784233</v>
      </c>
      <c r="BE157" s="86">
        <f t="shared" si="167"/>
        <v>0.21995687696219018</v>
      </c>
      <c r="BF157" s="86">
        <f t="shared" si="168"/>
        <v>0.22461809826526738</v>
      </c>
      <c r="BG157" s="86">
        <f t="shared" si="169"/>
        <v>0.29418462752440067</v>
      </c>
      <c r="BH157" s="86">
        <f t="shared" si="170"/>
        <v>0.34352321527961405</v>
      </c>
      <c r="BI157" s="86">
        <f t="shared" si="171"/>
        <v>0.09005831347832176</v>
      </c>
      <c r="BJ157" s="86">
        <f t="shared" si="172"/>
        <v>0.10105175994784346</v>
      </c>
      <c r="BL157" s="86">
        <f t="shared" si="182"/>
        <v>0.005208044125228384</v>
      </c>
      <c r="BM157" s="86">
        <f t="shared" si="183"/>
        <v>0</v>
      </c>
      <c r="BN157" s="86">
        <f t="shared" si="184"/>
        <v>0.0029468592868341086</v>
      </c>
      <c r="BO157" s="86">
        <f t="shared" si="185"/>
        <v>0.0003890624679349607</v>
      </c>
      <c r="BP157" s="86">
        <f t="shared" si="186"/>
        <v>0</v>
      </c>
      <c r="BQ157" s="86">
        <f t="shared" si="187"/>
        <v>0.005412205618303167</v>
      </c>
      <c r="BR157" s="86">
        <f t="shared" si="188"/>
        <v>0.002226515905607993</v>
      </c>
      <c r="BS157" s="86">
        <f t="shared" si="189"/>
        <v>0</v>
      </c>
      <c r="BT157" s="86">
        <f t="shared" si="190"/>
        <v>0.0003890624679349607</v>
      </c>
      <c r="BU157" s="268">
        <f t="shared" si="191"/>
        <v>0.016571749871843577</v>
      </c>
      <c r="BW157" s="86">
        <f t="shared" si="173"/>
        <v>0.005208044125228384</v>
      </c>
      <c r="BX157" s="86">
        <f t="shared" si="174"/>
        <v>0</v>
      </c>
      <c r="BY157" s="86">
        <f t="shared" si="175"/>
        <v>0.007858291431557623</v>
      </c>
      <c r="BZ157" s="86">
        <f t="shared" si="176"/>
        <v>0.0003890624679349607</v>
      </c>
      <c r="CA157" s="86">
        <f t="shared" si="177"/>
        <v>0</v>
      </c>
      <c r="CB157" s="86">
        <f t="shared" si="178"/>
        <v>0.005412205618303167</v>
      </c>
      <c r="CC157" s="86">
        <f t="shared" si="179"/>
        <v>0.005937375748287984</v>
      </c>
      <c r="CD157" s="86">
        <f t="shared" si="180"/>
        <v>0</v>
      </c>
      <c r="CE157" s="86">
        <f t="shared" si="181"/>
        <v>0.0003890624679349607</v>
      </c>
      <c r="CF157" s="86">
        <f t="shared" si="192"/>
        <v>0.02519404185924708</v>
      </c>
      <c r="CH157" s="264">
        <f t="shared" si="193"/>
        <v>0.2147547780928125</v>
      </c>
      <c r="CI157" s="264">
        <f t="shared" si="194"/>
        <v>0.016571749871843577</v>
      </c>
      <c r="CJ157" s="264">
        <f t="shared" si="195"/>
        <v>0.02519404185924708</v>
      </c>
      <c r="CK157" s="293">
        <f t="shared" si="196"/>
        <v>0.11186154585505705</v>
      </c>
    </row>
    <row r="158" spans="1:89" ht="15">
      <c r="A158" s="240">
        <v>13067</v>
      </c>
      <c r="B158" s="261">
        <v>9</v>
      </c>
      <c r="C158" s="240">
        <v>0</v>
      </c>
      <c r="D158" s="240" t="s">
        <v>695</v>
      </c>
      <c r="E158" s="240">
        <v>83</v>
      </c>
      <c r="F158" s="240">
        <v>0.000716</v>
      </c>
      <c r="G158" s="255">
        <v>0.00025988634493363723</v>
      </c>
      <c r="H158" s="241">
        <v>0.042601999999999994</v>
      </c>
      <c r="I158" s="241">
        <v>0</v>
      </c>
      <c r="J158" s="241">
        <v>0</v>
      </c>
      <c r="K158" s="241">
        <v>0.006443999999999999</v>
      </c>
      <c r="L158" s="241">
        <v>0.0030072</v>
      </c>
      <c r="M158" s="241">
        <v>0</v>
      </c>
      <c r="N158" s="241">
        <v>0.010883199999999999</v>
      </c>
      <c r="O158" s="241">
        <v>0.0010023999999999999</v>
      </c>
      <c r="P158" s="241">
        <v>0.0262056</v>
      </c>
      <c r="Q158" s="241">
        <v>0.15852239999999998</v>
      </c>
      <c r="R158" s="241">
        <v>0.000716</v>
      </c>
      <c r="S158" s="241">
        <v>0.000716</v>
      </c>
      <c r="T158" s="241">
        <v>0.024701999999999998</v>
      </c>
      <c r="U158" s="241">
        <v>0</v>
      </c>
      <c r="V158" s="241">
        <v>0.0042244</v>
      </c>
      <c r="W158" s="241">
        <v>0.00179</v>
      </c>
      <c r="X158" s="241">
        <v>0</v>
      </c>
      <c r="Y158" s="241">
        <v>0.0030072</v>
      </c>
      <c r="Z158" s="241">
        <v>0.0012171999999999999</v>
      </c>
      <c r="AA158" s="241">
        <v>0.06415359999999999</v>
      </c>
      <c r="AB158" s="241">
        <v>0.18000239999999998</v>
      </c>
      <c r="AC158" s="241">
        <v>0.19639879999999998</v>
      </c>
      <c r="AD158" s="241">
        <v>0.22260439999999998</v>
      </c>
      <c r="AE158" s="241">
        <v>0.0213368</v>
      </c>
      <c r="AF158" s="241">
        <v>0.0215516</v>
      </c>
      <c r="AI158" s="240">
        <v>13067</v>
      </c>
      <c r="AJ158" s="240">
        <v>9</v>
      </c>
      <c r="AK158" s="240">
        <v>0</v>
      </c>
      <c r="AL158" s="240" t="s">
        <v>695</v>
      </c>
      <c r="AM158" s="240">
        <v>83</v>
      </c>
      <c r="AN158" s="164">
        <v>0.00025988634493363723</v>
      </c>
      <c r="AO158" s="86">
        <f t="shared" si="151"/>
        <v>0.015463237523551413</v>
      </c>
      <c r="AP158" s="86">
        <f t="shared" si="152"/>
        <v>0</v>
      </c>
      <c r="AQ158" s="86">
        <f t="shared" si="153"/>
        <v>0.002338977104402735</v>
      </c>
      <c r="AR158" s="86">
        <f t="shared" si="154"/>
        <v>0.0010915226487212763</v>
      </c>
      <c r="AS158" s="86">
        <f t="shared" si="155"/>
        <v>0</v>
      </c>
      <c r="AT158" s="86">
        <f t="shared" si="156"/>
        <v>0.003950272442991286</v>
      </c>
      <c r="AU158" s="86">
        <f t="shared" si="157"/>
        <v>0.0003638408829070921</v>
      </c>
      <c r="AV158" s="86">
        <f t="shared" si="158"/>
        <v>0.009511840224571123</v>
      </c>
      <c r="AW158" s="86">
        <f t="shared" si="159"/>
        <v>0.05753883676830728</v>
      </c>
      <c r="AX158" s="86">
        <f t="shared" si="160"/>
        <v>0.008966078900210485</v>
      </c>
      <c r="AY158" s="86">
        <f t="shared" si="161"/>
        <v>0</v>
      </c>
      <c r="AZ158" s="86">
        <f t="shared" si="162"/>
        <v>0.0015333294351084596</v>
      </c>
      <c r="BA158" s="86">
        <f t="shared" si="163"/>
        <v>0.0006497158623340931</v>
      </c>
      <c r="BB158" s="86">
        <f t="shared" si="164"/>
        <v>0</v>
      </c>
      <c r="BC158" s="86">
        <f t="shared" si="165"/>
        <v>0.0010915226487212763</v>
      </c>
      <c r="BD158" s="86">
        <f t="shared" si="166"/>
        <v>0.0004418067863871833</v>
      </c>
      <c r="BE158" s="86">
        <f t="shared" si="167"/>
        <v>0.023285816506053894</v>
      </c>
      <c r="BF158" s="86">
        <f t="shared" si="168"/>
        <v>0.06533542711631639</v>
      </c>
      <c r="BG158" s="86">
        <f t="shared" si="169"/>
        <v>0.0712868244152967</v>
      </c>
      <c r="BH158" s="86">
        <f t="shared" si="170"/>
        <v>0.0807986646398678</v>
      </c>
      <c r="BI158" s="86">
        <f t="shared" si="171"/>
        <v>0.007744613079022389</v>
      </c>
      <c r="BJ158" s="86">
        <f t="shared" si="172"/>
        <v>0.007822578982502482</v>
      </c>
      <c r="BL158" s="86">
        <f t="shared" si="182"/>
        <v>0.0006772898035315519</v>
      </c>
      <c r="BM158" s="86">
        <f t="shared" si="183"/>
        <v>0</v>
      </c>
      <c r="BN158" s="86">
        <f t="shared" si="184"/>
        <v>0.00010244719717283979</v>
      </c>
      <c r="BO158" s="86">
        <f t="shared" si="185"/>
        <v>4.78086920139919E-05</v>
      </c>
      <c r="BP158" s="86">
        <f t="shared" si="186"/>
        <v>0</v>
      </c>
      <c r="BQ158" s="86">
        <f t="shared" si="187"/>
        <v>0.002520201050451859</v>
      </c>
      <c r="BR158" s="86">
        <f t="shared" si="188"/>
        <v>6.715982925775053E-05</v>
      </c>
      <c r="BS158" s="86">
        <f t="shared" si="189"/>
        <v>0</v>
      </c>
      <c r="BT158" s="86">
        <f t="shared" si="190"/>
        <v>4.78086920139919E-05</v>
      </c>
      <c r="BU158" s="268">
        <f t="shared" si="191"/>
        <v>0.003462715264441985</v>
      </c>
      <c r="BW158" s="86">
        <f t="shared" si="173"/>
        <v>0.0006772898035315519</v>
      </c>
      <c r="BX158" s="86">
        <f t="shared" si="174"/>
        <v>0</v>
      </c>
      <c r="BY158" s="86">
        <f t="shared" si="175"/>
        <v>0.0002731925257942395</v>
      </c>
      <c r="BZ158" s="86">
        <f t="shared" si="176"/>
        <v>4.78086920139919E-05</v>
      </c>
      <c r="CA158" s="86">
        <f t="shared" si="177"/>
        <v>0</v>
      </c>
      <c r="CB158" s="86">
        <f t="shared" si="178"/>
        <v>0.002520201050451859</v>
      </c>
      <c r="CC158" s="86">
        <f t="shared" si="179"/>
        <v>0.00017909287802066816</v>
      </c>
      <c r="CD158" s="86">
        <f t="shared" si="180"/>
        <v>0</v>
      </c>
      <c r="CE158" s="86">
        <f t="shared" si="181"/>
        <v>4.78086920139919E-05</v>
      </c>
      <c r="CF158" s="86">
        <f t="shared" si="192"/>
        <v>0.0037453936418263027</v>
      </c>
      <c r="CH158" s="264">
        <f t="shared" si="193"/>
        <v>0.052039381823166586</v>
      </c>
      <c r="CI158" s="264">
        <f t="shared" si="194"/>
        <v>0.003462715264441985</v>
      </c>
      <c r="CJ158" s="264">
        <f t="shared" si="195"/>
        <v>0.0037453936418263027</v>
      </c>
      <c r="CK158" s="293">
        <f t="shared" si="196"/>
        <v>0.016629547769708784</v>
      </c>
    </row>
    <row r="159" spans="1:89" ht="15">
      <c r="A159" s="240">
        <v>13068</v>
      </c>
      <c r="B159" s="261">
        <v>8</v>
      </c>
      <c r="C159" s="240">
        <v>0</v>
      </c>
      <c r="D159" s="240" t="s">
        <v>695</v>
      </c>
      <c r="E159" s="240">
        <v>83</v>
      </c>
      <c r="F159" s="240">
        <v>0.000716</v>
      </c>
      <c r="G159" s="255">
        <v>0.00025988634493363723</v>
      </c>
      <c r="H159" s="241">
        <v>0.00179</v>
      </c>
      <c r="I159" s="241">
        <v>0</v>
      </c>
      <c r="J159" s="241">
        <v>0</v>
      </c>
      <c r="K159" s="241">
        <v>0.07088399999999999</v>
      </c>
      <c r="L159" s="241">
        <v>0.014534799999999999</v>
      </c>
      <c r="M159" s="241">
        <v>0</v>
      </c>
      <c r="N159" s="241">
        <v>0.022553999999999998</v>
      </c>
      <c r="O159" s="241">
        <v>0.001432</v>
      </c>
      <c r="P159" s="241">
        <v>0.11713759999999998</v>
      </c>
      <c r="Q159" s="241">
        <v>0.16174439999999998</v>
      </c>
      <c r="R159" s="241">
        <v>0.000716</v>
      </c>
      <c r="S159" s="241">
        <v>0</v>
      </c>
      <c r="T159" s="241">
        <v>0</v>
      </c>
      <c r="U159" s="241">
        <v>0</v>
      </c>
      <c r="V159" s="241">
        <v>0.0479004</v>
      </c>
      <c r="W159" s="241">
        <v>0.012887999999999998</v>
      </c>
      <c r="X159" s="241">
        <v>0</v>
      </c>
      <c r="Y159" s="241">
        <v>0.0136756</v>
      </c>
      <c r="Z159" s="241">
        <v>0.005226799999999999</v>
      </c>
      <c r="AA159" s="241">
        <v>0.11255519999999998</v>
      </c>
      <c r="AB159" s="241">
        <v>0.2725096</v>
      </c>
      <c r="AC159" s="241">
        <v>0.157162</v>
      </c>
      <c r="AD159" s="241">
        <v>0.2742996</v>
      </c>
      <c r="AE159" s="241">
        <v>0.1094048</v>
      </c>
      <c r="AF159" s="241">
        <v>0.11076519999999998</v>
      </c>
      <c r="AI159" s="240">
        <v>13068</v>
      </c>
      <c r="AJ159" s="240">
        <v>8</v>
      </c>
      <c r="AK159" s="240">
        <v>0</v>
      </c>
      <c r="AL159" s="240" t="s">
        <v>695</v>
      </c>
      <c r="AM159" s="240">
        <v>83</v>
      </c>
      <c r="AN159" s="164">
        <v>0.00025988634493363723</v>
      </c>
      <c r="AO159" s="86">
        <f t="shared" si="151"/>
        <v>0.0006497158623340931</v>
      </c>
      <c r="AP159" s="86">
        <f t="shared" si="152"/>
        <v>0</v>
      </c>
      <c r="AQ159" s="86">
        <f t="shared" si="153"/>
        <v>0.025728748148430087</v>
      </c>
      <c r="AR159" s="86">
        <f t="shared" si="154"/>
        <v>0.005275692802152836</v>
      </c>
      <c r="AS159" s="86">
        <f t="shared" si="155"/>
        <v>0</v>
      </c>
      <c r="AT159" s="86">
        <f t="shared" si="156"/>
        <v>0.008186419865409572</v>
      </c>
      <c r="AU159" s="86">
        <f t="shared" si="157"/>
        <v>0.0005197726898672745</v>
      </c>
      <c r="AV159" s="86">
        <f t="shared" si="158"/>
        <v>0.04251740603114305</v>
      </c>
      <c r="AW159" s="86">
        <f t="shared" si="159"/>
        <v>0.058708325320508646</v>
      </c>
      <c r="AX159" s="86">
        <f t="shared" si="160"/>
        <v>0</v>
      </c>
      <c r="AY159" s="86">
        <f t="shared" si="161"/>
        <v>0</v>
      </c>
      <c r="AZ159" s="86">
        <f t="shared" si="162"/>
        <v>0.017386396476060332</v>
      </c>
      <c r="BA159" s="86">
        <f t="shared" si="163"/>
        <v>0.00467795420880547</v>
      </c>
      <c r="BB159" s="86">
        <f t="shared" si="164"/>
        <v>0</v>
      </c>
      <c r="BC159" s="86">
        <f t="shared" si="165"/>
        <v>0.004963829188232472</v>
      </c>
      <c r="BD159" s="86">
        <f t="shared" si="166"/>
        <v>0.0018971703180155517</v>
      </c>
      <c r="BE159" s="86">
        <f t="shared" si="167"/>
        <v>0.04085413342356777</v>
      </c>
      <c r="BF159" s="86">
        <f t="shared" si="168"/>
        <v>0.09891274288174236</v>
      </c>
      <c r="BG159" s="86">
        <f t="shared" si="169"/>
        <v>0.05704505271293337</v>
      </c>
      <c r="BH159" s="86">
        <f t="shared" si="170"/>
        <v>0.09956245874407642</v>
      </c>
      <c r="BI159" s="86">
        <f t="shared" si="171"/>
        <v>0.03971063350585977</v>
      </c>
      <c r="BJ159" s="86">
        <f t="shared" si="172"/>
        <v>0.04020441756123368</v>
      </c>
      <c r="BL159" s="86">
        <f t="shared" si="182"/>
        <v>2.8457554770233274E-05</v>
      </c>
      <c r="BM159" s="86">
        <f t="shared" si="183"/>
        <v>0</v>
      </c>
      <c r="BN159" s="86">
        <f t="shared" si="184"/>
        <v>0.0011269191689012377</v>
      </c>
      <c r="BO159" s="86">
        <f t="shared" si="185"/>
        <v>0.0002310753447342942</v>
      </c>
      <c r="BP159" s="86">
        <f t="shared" si="186"/>
        <v>0</v>
      </c>
      <c r="BQ159" s="86">
        <f t="shared" si="187"/>
        <v>0.0025714246490382785</v>
      </c>
      <c r="BR159" s="86">
        <f t="shared" si="188"/>
        <v>0.0007615241656514425</v>
      </c>
      <c r="BS159" s="86">
        <f t="shared" si="189"/>
        <v>0</v>
      </c>
      <c r="BT159" s="86">
        <f t="shared" si="190"/>
        <v>0.00021741571844458225</v>
      </c>
      <c r="BU159" s="268">
        <f t="shared" si="191"/>
        <v>0.004936816601540068</v>
      </c>
      <c r="BW159" s="86">
        <f t="shared" si="173"/>
        <v>2.8457554770233274E-05</v>
      </c>
      <c r="BX159" s="86">
        <f t="shared" si="174"/>
        <v>0</v>
      </c>
      <c r="BY159" s="86">
        <f t="shared" si="175"/>
        <v>0.003005117783736634</v>
      </c>
      <c r="BZ159" s="86">
        <f t="shared" si="176"/>
        <v>0.0002310753447342942</v>
      </c>
      <c r="CA159" s="86">
        <f t="shared" si="177"/>
        <v>0</v>
      </c>
      <c r="CB159" s="86">
        <f t="shared" si="178"/>
        <v>0.0025714246490382785</v>
      </c>
      <c r="CC159" s="86">
        <f t="shared" si="179"/>
        <v>0.0020307311084038476</v>
      </c>
      <c r="CD159" s="86">
        <f t="shared" si="180"/>
        <v>0</v>
      </c>
      <c r="CE159" s="86">
        <f t="shared" si="181"/>
        <v>0.00021741571844458225</v>
      </c>
      <c r="CF159" s="86">
        <f t="shared" si="192"/>
        <v>0.00808422215912787</v>
      </c>
      <c r="CH159" s="264">
        <f t="shared" si="193"/>
        <v>0.04164288848044136</v>
      </c>
      <c r="CI159" s="264">
        <f t="shared" si="194"/>
        <v>0.004936816601540068</v>
      </c>
      <c r="CJ159" s="264">
        <f t="shared" si="195"/>
        <v>0.00808422215912787</v>
      </c>
      <c r="CK159" s="293">
        <f t="shared" si="196"/>
        <v>0.03589394638652774</v>
      </c>
    </row>
    <row r="160" spans="1:89" ht="15">
      <c r="A160" s="240">
        <v>13069</v>
      </c>
      <c r="B160" s="261">
        <v>9</v>
      </c>
      <c r="C160" s="240">
        <v>0</v>
      </c>
      <c r="D160" s="240" t="s">
        <v>695</v>
      </c>
      <c r="E160" s="240">
        <v>83</v>
      </c>
      <c r="F160" s="240">
        <v>0.000716</v>
      </c>
      <c r="G160" s="255">
        <v>0.00025988634493363723</v>
      </c>
      <c r="H160" s="241">
        <v>2.1280951999999997</v>
      </c>
      <c r="I160" s="241">
        <v>0</v>
      </c>
      <c r="J160" s="241">
        <v>0</v>
      </c>
      <c r="K160" s="241">
        <v>0.0176136</v>
      </c>
      <c r="L160" s="241">
        <v>0</v>
      </c>
      <c r="M160" s="241">
        <v>0</v>
      </c>
      <c r="N160" s="241">
        <v>0.025632799999999997</v>
      </c>
      <c r="O160" s="241">
        <v>0</v>
      </c>
      <c r="P160" s="241">
        <v>0.10310399999999999</v>
      </c>
      <c r="Q160" s="241">
        <v>0.5427995999999999</v>
      </c>
      <c r="R160" s="241">
        <v>0.000716</v>
      </c>
      <c r="S160" s="241">
        <v>0.000716</v>
      </c>
      <c r="T160" s="241">
        <v>0.1419828</v>
      </c>
      <c r="U160" s="241">
        <v>0</v>
      </c>
      <c r="V160" s="241">
        <v>0</v>
      </c>
      <c r="W160" s="241">
        <v>0.008735199999999999</v>
      </c>
      <c r="X160" s="241">
        <v>0</v>
      </c>
      <c r="Y160" s="241">
        <v>0</v>
      </c>
      <c r="Z160" s="241">
        <v>0.0032219999999999996</v>
      </c>
      <c r="AA160" s="241">
        <v>2.1721291999999996</v>
      </c>
      <c r="AB160" s="241">
        <v>0.586762</v>
      </c>
      <c r="AC160" s="241">
        <v>2.6118248</v>
      </c>
      <c r="AD160" s="241">
        <v>2.7148571999999995</v>
      </c>
      <c r="AE160" s="241">
        <v>0.0432464</v>
      </c>
      <c r="AF160" s="241">
        <v>0.044034</v>
      </c>
      <c r="AI160" s="240">
        <v>13069</v>
      </c>
      <c r="AJ160" s="240">
        <v>9</v>
      </c>
      <c r="AK160" s="240">
        <v>0</v>
      </c>
      <c r="AL160" s="240" t="s">
        <v>695</v>
      </c>
      <c r="AM160" s="240">
        <v>83</v>
      </c>
      <c r="AN160" s="164">
        <v>0.00025988634493363723</v>
      </c>
      <c r="AO160" s="86">
        <f t="shared" si="151"/>
        <v>0.7724341944117566</v>
      </c>
      <c r="AP160" s="86">
        <f t="shared" si="152"/>
        <v>0</v>
      </c>
      <c r="AQ160" s="86">
        <f t="shared" si="153"/>
        <v>0.0063932040853674765</v>
      </c>
      <c r="AR160" s="86">
        <f t="shared" si="154"/>
        <v>0</v>
      </c>
      <c r="AS160" s="86">
        <f t="shared" si="155"/>
        <v>0</v>
      </c>
      <c r="AT160" s="86">
        <f t="shared" si="156"/>
        <v>0.009303931148624213</v>
      </c>
      <c r="AU160" s="86">
        <f t="shared" si="157"/>
        <v>0</v>
      </c>
      <c r="AV160" s="86">
        <f t="shared" si="158"/>
        <v>0.03742363367044376</v>
      </c>
      <c r="AW160" s="86">
        <f t="shared" si="159"/>
        <v>0.19701983809419038</v>
      </c>
      <c r="AX160" s="86">
        <f t="shared" si="160"/>
        <v>0.05153546220034026</v>
      </c>
      <c r="AY160" s="86">
        <f t="shared" si="161"/>
        <v>0</v>
      </c>
      <c r="AZ160" s="86">
        <f t="shared" si="162"/>
        <v>0</v>
      </c>
      <c r="BA160" s="86">
        <f t="shared" si="163"/>
        <v>0.003170613408190374</v>
      </c>
      <c r="BB160" s="86">
        <f t="shared" si="164"/>
        <v>0</v>
      </c>
      <c r="BC160" s="86">
        <f t="shared" si="165"/>
        <v>0</v>
      </c>
      <c r="BD160" s="86">
        <f t="shared" si="166"/>
        <v>0.0011694885522013675</v>
      </c>
      <c r="BE160" s="86">
        <f t="shared" si="167"/>
        <v>0.7884172046251752</v>
      </c>
      <c r="BF160" s="86">
        <f t="shared" si="168"/>
        <v>0.21297685967311575</v>
      </c>
      <c r="BG160" s="86">
        <f t="shared" si="169"/>
        <v>0.948013409048922</v>
      </c>
      <c r="BH160" s="86">
        <f t="shared" si="170"/>
        <v>0.9854110540848722</v>
      </c>
      <c r="BI160" s="86">
        <f t="shared" si="171"/>
        <v>0.015697135233991688</v>
      </c>
      <c r="BJ160" s="86">
        <f t="shared" si="172"/>
        <v>0.01598301021341869</v>
      </c>
      <c r="BL160" s="86">
        <f t="shared" si="182"/>
        <v>0.03383261771523494</v>
      </c>
      <c r="BM160" s="86">
        <f t="shared" si="183"/>
        <v>0</v>
      </c>
      <c r="BN160" s="86">
        <f t="shared" si="184"/>
        <v>0.0002800223389390955</v>
      </c>
      <c r="BO160" s="86">
        <f t="shared" si="185"/>
        <v>0</v>
      </c>
      <c r="BP160" s="86">
        <f t="shared" si="186"/>
        <v>0</v>
      </c>
      <c r="BQ160" s="86">
        <f t="shared" si="187"/>
        <v>0.008629468908525539</v>
      </c>
      <c r="BR160" s="86">
        <f t="shared" si="188"/>
        <v>0</v>
      </c>
      <c r="BS160" s="86">
        <f t="shared" si="189"/>
        <v>0</v>
      </c>
      <c r="BT160" s="86">
        <f t="shared" si="190"/>
        <v>0</v>
      </c>
      <c r="BU160" s="268">
        <f t="shared" si="191"/>
        <v>0.04274210896269958</v>
      </c>
      <c r="BW160" s="86">
        <f t="shared" si="173"/>
        <v>0.03383261771523494</v>
      </c>
      <c r="BX160" s="86">
        <f t="shared" si="174"/>
        <v>0</v>
      </c>
      <c r="BY160" s="86">
        <f t="shared" si="175"/>
        <v>0.0007467262371709212</v>
      </c>
      <c r="BZ160" s="86">
        <f t="shared" si="176"/>
        <v>0</v>
      </c>
      <c r="CA160" s="86">
        <f t="shared" si="177"/>
        <v>0</v>
      </c>
      <c r="CB160" s="86">
        <f t="shared" si="178"/>
        <v>0.008629468908525539</v>
      </c>
      <c r="CC160" s="86">
        <f t="shared" si="179"/>
        <v>0</v>
      </c>
      <c r="CD160" s="86">
        <f t="shared" si="180"/>
        <v>0</v>
      </c>
      <c r="CE160" s="86">
        <f t="shared" si="181"/>
        <v>0</v>
      </c>
      <c r="CF160" s="86">
        <f t="shared" si="192"/>
        <v>0.0432088128609314</v>
      </c>
      <c r="CH160" s="264">
        <f t="shared" si="193"/>
        <v>0.692049788605713</v>
      </c>
      <c r="CI160" s="264">
        <f t="shared" si="194"/>
        <v>0.04274210896269958</v>
      </c>
      <c r="CJ160" s="264">
        <f t="shared" si="195"/>
        <v>0.0432088128609314</v>
      </c>
      <c r="CK160" s="293">
        <f t="shared" si="196"/>
        <v>0.19184712910253543</v>
      </c>
    </row>
    <row r="161" spans="1:89" ht="15">
      <c r="A161" s="240">
        <v>13070</v>
      </c>
      <c r="B161" s="261">
        <v>9</v>
      </c>
      <c r="C161" s="240">
        <v>0</v>
      </c>
      <c r="D161" s="240" t="s">
        <v>695</v>
      </c>
      <c r="E161" s="240">
        <v>83</v>
      </c>
      <c r="F161" s="240">
        <v>0.000716</v>
      </c>
      <c r="G161" s="255">
        <v>0.00025988634493363723</v>
      </c>
      <c r="H161" s="241">
        <v>0.0531272</v>
      </c>
      <c r="I161" s="241">
        <v>0.0029355999999999996</v>
      </c>
      <c r="J161" s="241">
        <v>0.000716</v>
      </c>
      <c r="K161" s="241">
        <v>0.0742492</v>
      </c>
      <c r="L161" s="241">
        <v>0.0958008</v>
      </c>
      <c r="M161" s="241">
        <v>0</v>
      </c>
      <c r="N161" s="241">
        <v>0.013245999999999999</v>
      </c>
      <c r="O161" s="241">
        <v>0.0033652</v>
      </c>
      <c r="P161" s="241">
        <v>0.089858</v>
      </c>
      <c r="Q161" s="241">
        <v>0.24916799999999997</v>
      </c>
      <c r="R161" s="241">
        <v>0.000716</v>
      </c>
      <c r="S161" s="241">
        <v>0.000716</v>
      </c>
      <c r="T161" s="241">
        <v>0</v>
      </c>
      <c r="U161" s="241">
        <v>0</v>
      </c>
      <c r="V161" s="241">
        <v>0.0561344</v>
      </c>
      <c r="W161" s="241">
        <v>0.015680399999999997</v>
      </c>
      <c r="X161" s="241">
        <v>0</v>
      </c>
      <c r="Y161" s="241">
        <v>0.093438</v>
      </c>
      <c r="Z161" s="241">
        <v>7.159999999999999E-05</v>
      </c>
      <c r="AA161" s="241">
        <v>0.243082</v>
      </c>
      <c r="AB161" s="241">
        <v>0.43919439999999993</v>
      </c>
      <c r="AC161" s="241">
        <v>0.4024636</v>
      </c>
      <c r="AD161" s="241">
        <v>0.49232159999999997</v>
      </c>
      <c r="AE161" s="241">
        <v>0.18959679999999998</v>
      </c>
      <c r="AF161" s="241">
        <v>0.1899548</v>
      </c>
      <c r="AI161" s="240">
        <v>13070</v>
      </c>
      <c r="AJ161" s="240">
        <v>9</v>
      </c>
      <c r="AK161" s="240">
        <v>0</v>
      </c>
      <c r="AL161" s="240" t="s">
        <v>695</v>
      </c>
      <c r="AM161" s="240">
        <v>83</v>
      </c>
      <c r="AN161" s="164">
        <v>0.00025988634493363723</v>
      </c>
      <c r="AO161" s="86">
        <f aca="true" t="shared" si="197" ref="AO161:AO192">H161*$AN161/$F161</f>
        <v>0.019283566794075883</v>
      </c>
      <c r="AP161" s="86">
        <f aca="true" t="shared" si="198" ref="AP161:AP192">I161*$AN161/$F161</f>
        <v>0.0010655340142279126</v>
      </c>
      <c r="AQ161" s="86">
        <f aca="true" t="shared" si="199" ref="AQ161:AQ192">K161*$AN161/$F161</f>
        <v>0.02695021396961818</v>
      </c>
      <c r="AR161" s="86">
        <f aca="true" t="shared" si="200" ref="AR161:AR192">L161*$AN161/$F161</f>
        <v>0.034772792952120664</v>
      </c>
      <c r="AS161" s="86">
        <f aca="true" t="shared" si="201" ref="AS161:AS192">M161*$AN161/$F161</f>
        <v>0</v>
      </c>
      <c r="AT161" s="86">
        <f aca="true" t="shared" si="202" ref="AT161:AT192">N161*$AN161/$F161</f>
        <v>0.004807897381272289</v>
      </c>
      <c r="AU161" s="86">
        <f aca="true" t="shared" si="203" ref="AU161:AU192">O161*$AN161/$F161</f>
        <v>0.001221465821188095</v>
      </c>
      <c r="AV161" s="86">
        <f aca="true" t="shared" si="204" ref="AV161:AV192">P161*$AN161/$F161</f>
        <v>0.03261573628917147</v>
      </c>
      <c r="AW161" s="86">
        <f aca="true" t="shared" si="205" ref="AW161:AW192">Q161*$AN161/$F161</f>
        <v>0.09044044803690575</v>
      </c>
      <c r="AX161" s="86">
        <f aca="true" t="shared" si="206" ref="AX161:AX192">T161*$AN161/$F161</f>
        <v>0</v>
      </c>
      <c r="AY161" s="86">
        <f aca="true" t="shared" si="207" ref="AY161:AY192">U161*$AN161/$F161</f>
        <v>0</v>
      </c>
      <c r="AZ161" s="86">
        <f aca="true" t="shared" si="208" ref="AZ161:AZ192">V161*$AN161/$F161</f>
        <v>0.02037508944279716</v>
      </c>
      <c r="BA161" s="86">
        <f aca="true" t="shared" si="209" ref="BA161:BA192">W161*$AN161/$F161</f>
        <v>0.0056915109540466545</v>
      </c>
      <c r="BB161" s="86">
        <f aca="true" t="shared" si="210" ref="BB161:BB192">X161*$AN161/$F161</f>
        <v>0</v>
      </c>
      <c r="BC161" s="86">
        <f aca="true" t="shared" si="211" ref="BC161:BC192">Y161*$AN161/$F161</f>
        <v>0.03391516801383966</v>
      </c>
      <c r="BD161" s="86">
        <f aca="true" t="shared" si="212" ref="BD161:BD192">Z161*$AN161/$F161</f>
        <v>2.5988634493363722E-05</v>
      </c>
      <c r="BE161" s="86">
        <f aca="true" t="shared" si="213" ref="BE161:BE192">AA161*$AN161/$F161</f>
        <v>0.08823141410496983</v>
      </c>
      <c r="BF161" s="86">
        <f aca="true" t="shared" si="214" ref="BF161:BF192">AB161*$AN161/$F161</f>
        <v>0.15941428398229307</v>
      </c>
      <c r="BG161" s="86">
        <f aca="true" t="shared" si="215" ref="BG161:BG192">AC161*$AN161/$F161</f>
        <v>0.1460821144871975</v>
      </c>
      <c r="BH161" s="86">
        <f aca="true" t="shared" si="216" ref="BH161:BH192">AD161*$AN161/$F161</f>
        <v>0.178697850776369</v>
      </c>
      <c r="BI161" s="86">
        <f aca="true" t="shared" si="217" ref="BI161:BI192">AE161*$AN161/$F161</f>
        <v>0.06881790413842714</v>
      </c>
      <c r="BJ161" s="86">
        <f aca="true" t="shared" si="218" ref="BJ161:BJ192">AF161*$AN161/$F161</f>
        <v>0.06894784731089396</v>
      </c>
      <c r="BL161" s="86">
        <f t="shared" si="182"/>
        <v>0.0008446202255805237</v>
      </c>
      <c r="BM161" s="86">
        <f t="shared" si="183"/>
        <v>4.667038982318257E-05</v>
      </c>
      <c r="BN161" s="86">
        <f t="shared" si="184"/>
        <v>0.0011804193718692763</v>
      </c>
      <c r="BO161" s="86">
        <f t="shared" si="185"/>
        <v>0.001523048331302885</v>
      </c>
      <c r="BP161" s="86">
        <f t="shared" si="186"/>
        <v>0</v>
      </c>
      <c r="BQ161" s="86">
        <f t="shared" si="187"/>
        <v>0.003961291624016472</v>
      </c>
      <c r="BR161" s="86">
        <f t="shared" si="188"/>
        <v>0.0008924289175945156</v>
      </c>
      <c r="BS161" s="86">
        <f t="shared" si="189"/>
        <v>0</v>
      </c>
      <c r="BT161" s="86">
        <f t="shared" si="190"/>
        <v>0.001485484359006177</v>
      </c>
      <c r="BU161" s="268">
        <f t="shared" si="191"/>
        <v>0.009933963219193032</v>
      </c>
      <c r="BW161" s="86">
        <f t="shared" si="173"/>
        <v>0.0008446202255805237</v>
      </c>
      <c r="BX161" s="86">
        <f t="shared" si="174"/>
        <v>8.556238134250136E-05</v>
      </c>
      <c r="BY161" s="86">
        <f t="shared" si="175"/>
        <v>0.0031477849916514036</v>
      </c>
      <c r="BZ161" s="86">
        <f t="shared" si="176"/>
        <v>0.001523048331302885</v>
      </c>
      <c r="CA161" s="86">
        <f t="shared" si="177"/>
        <v>0</v>
      </c>
      <c r="CB161" s="86">
        <f t="shared" si="178"/>
        <v>0.003961291624016472</v>
      </c>
      <c r="CC161" s="86">
        <f t="shared" si="179"/>
        <v>0.002379810446918709</v>
      </c>
      <c r="CD161" s="86">
        <f t="shared" si="180"/>
        <v>0</v>
      </c>
      <c r="CE161" s="86">
        <f t="shared" si="181"/>
        <v>0.001485484359006177</v>
      </c>
      <c r="CF161" s="86">
        <f t="shared" si="192"/>
        <v>0.013427602359818672</v>
      </c>
      <c r="CH161" s="264">
        <f t="shared" si="193"/>
        <v>0.10663994357565416</v>
      </c>
      <c r="CI161" s="264">
        <f t="shared" si="194"/>
        <v>0.009933963219193032</v>
      </c>
      <c r="CJ161" s="264">
        <f t="shared" si="195"/>
        <v>0.013427602359818672</v>
      </c>
      <c r="CK161" s="293">
        <f t="shared" si="196"/>
        <v>0.059618554477594905</v>
      </c>
    </row>
    <row r="162" spans="1:89" ht="15">
      <c r="A162" s="240">
        <v>13074</v>
      </c>
      <c r="B162" s="261">
        <v>2</v>
      </c>
      <c r="C162" s="240">
        <v>0</v>
      </c>
      <c r="D162" s="240" t="s">
        <v>695</v>
      </c>
      <c r="E162" s="240">
        <v>83</v>
      </c>
      <c r="F162" s="240">
        <v>0.000716</v>
      </c>
      <c r="G162" s="255">
        <v>0.00025988634493363723</v>
      </c>
      <c r="H162" s="241">
        <v>0.2095732</v>
      </c>
      <c r="I162" s="241">
        <v>0</v>
      </c>
      <c r="J162" s="241">
        <v>0</v>
      </c>
      <c r="K162" s="241">
        <v>0.0529124</v>
      </c>
      <c r="L162" s="241">
        <v>0.0168976</v>
      </c>
      <c r="M162" s="241">
        <v>0</v>
      </c>
      <c r="N162" s="241">
        <v>0.012816399999999999</v>
      </c>
      <c r="O162" s="241">
        <v>0</v>
      </c>
      <c r="P162" s="241">
        <v>0.1431284</v>
      </c>
      <c r="Q162" s="241">
        <v>0.24859519999999996</v>
      </c>
      <c r="R162" s="241">
        <v>0.000716</v>
      </c>
      <c r="S162" s="241">
        <v>0</v>
      </c>
      <c r="T162" s="241">
        <v>0.0011455999999999999</v>
      </c>
      <c r="U162" s="241">
        <v>0</v>
      </c>
      <c r="V162" s="241">
        <v>0.033866799999999996</v>
      </c>
      <c r="W162" s="241">
        <v>0.018258</v>
      </c>
      <c r="X162" s="241">
        <v>0</v>
      </c>
      <c r="Y162" s="241">
        <v>0.0168976</v>
      </c>
      <c r="Z162" s="241">
        <v>0.0035084</v>
      </c>
      <c r="AA162" s="241">
        <v>0.29227119999999995</v>
      </c>
      <c r="AB162" s="241">
        <v>0.33136479999999996</v>
      </c>
      <c r="AC162" s="241">
        <v>0.3978096</v>
      </c>
      <c r="AD162" s="241">
        <v>0.5409379999999999</v>
      </c>
      <c r="AE162" s="241">
        <v>0.0826264</v>
      </c>
      <c r="AF162" s="241">
        <v>0.082698</v>
      </c>
      <c r="AI162" s="240">
        <v>13074</v>
      </c>
      <c r="AJ162" s="240">
        <v>2</v>
      </c>
      <c r="AK162" s="240">
        <v>0</v>
      </c>
      <c r="AL162" s="240" t="s">
        <v>695</v>
      </c>
      <c r="AM162" s="240">
        <v>83</v>
      </c>
      <c r="AN162" s="164">
        <v>0.00025988634493363723</v>
      </c>
      <c r="AO162" s="86">
        <f t="shared" si="197"/>
        <v>0.07606873316207562</v>
      </c>
      <c r="AP162" s="86">
        <f t="shared" si="198"/>
        <v>0</v>
      </c>
      <c r="AQ162" s="86">
        <f t="shared" si="199"/>
        <v>0.01920560089059579</v>
      </c>
      <c r="AR162" s="86">
        <f t="shared" si="200"/>
        <v>0.0061333177404338385</v>
      </c>
      <c r="AS162" s="86">
        <f t="shared" si="201"/>
        <v>0</v>
      </c>
      <c r="AT162" s="86">
        <f t="shared" si="202"/>
        <v>0.004651965574312107</v>
      </c>
      <c r="AU162" s="86">
        <f t="shared" si="203"/>
        <v>0</v>
      </c>
      <c r="AV162" s="86">
        <f t="shared" si="204"/>
        <v>0.051951280352234085</v>
      </c>
      <c r="AW162" s="86">
        <f t="shared" si="205"/>
        <v>0.09023253896095883</v>
      </c>
      <c r="AX162" s="86">
        <f t="shared" si="206"/>
        <v>0.00041581815189381955</v>
      </c>
      <c r="AY162" s="86">
        <f t="shared" si="207"/>
        <v>0</v>
      </c>
      <c r="AZ162" s="86">
        <f t="shared" si="208"/>
        <v>0.012292624115361042</v>
      </c>
      <c r="BA162" s="86">
        <f t="shared" si="209"/>
        <v>0.00662710179580775</v>
      </c>
      <c r="BB162" s="86">
        <f t="shared" si="210"/>
        <v>0</v>
      </c>
      <c r="BC162" s="86">
        <f t="shared" si="211"/>
        <v>0.0061333177404338385</v>
      </c>
      <c r="BD162" s="86">
        <f t="shared" si="212"/>
        <v>0.0012734430901748224</v>
      </c>
      <c r="BE162" s="86">
        <f t="shared" si="213"/>
        <v>0.1060856060019107</v>
      </c>
      <c r="BF162" s="86">
        <f t="shared" si="214"/>
        <v>0.1202754004352873</v>
      </c>
      <c r="BG162" s="86">
        <f t="shared" si="215"/>
        <v>0.14439285324512885</v>
      </c>
      <c r="BH162" s="86">
        <f t="shared" si="216"/>
        <v>0.1963441335973629</v>
      </c>
      <c r="BI162" s="86">
        <f t="shared" si="217"/>
        <v>0.02999088420534174</v>
      </c>
      <c r="BJ162" s="86">
        <f t="shared" si="218"/>
        <v>0.0300168728398351</v>
      </c>
      <c r="BL162" s="86">
        <f t="shared" si="182"/>
        <v>0.003331810512498912</v>
      </c>
      <c r="BM162" s="86">
        <f t="shared" si="183"/>
        <v>0</v>
      </c>
      <c r="BN162" s="86">
        <f t="shared" si="184"/>
        <v>0.0008412053190080956</v>
      </c>
      <c r="BO162" s="86">
        <f t="shared" si="185"/>
        <v>0.00026863931703100213</v>
      </c>
      <c r="BP162" s="86">
        <f t="shared" si="186"/>
        <v>0</v>
      </c>
      <c r="BQ162" s="86">
        <f t="shared" si="187"/>
        <v>0.0039521852064899965</v>
      </c>
      <c r="BR162" s="86">
        <f t="shared" si="188"/>
        <v>0.0005384169362528137</v>
      </c>
      <c r="BS162" s="86">
        <f t="shared" si="189"/>
        <v>0</v>
      </c>
      <c r="BT162" s="86">
        <f t="shared" si="190"/>
        <v>0.00026863931703100213</v>
      </c>
      <c r="BU162" s="268">
        <f t="shared" si="191"/>
        <v>0.009200896608311821</v>
      </c>
      <c r="BW162" s="86">
        <f t="shared" si="173"/>
        <v>0.003331810512498912</v>
      </c>
      <c r="BX162" s="86">
        <f t="shared" si="174"/>
        <v>0</v>
      </c>
      <c r="BY162" s="86">
        <f t="shared" si="175"/>
        <v>0.0022432141840215887</v>
      </c>
      <c r="BZ162" s="86">
        <f t="shared" si="176"/>
        <v>0.00026863931703100213</v>
      </c>
      <c r="CA162" s="86">
        <f t="shared" si="177"/>
        <v>0</v>
      </c>
      <c r="CB162" s="86">
        <f t="shared" si="178"/>
        <v>0.0039521852064899965</v>
      </c>
      <c r="CC162" s="86">
        <f t="shared" si="179"/>
        <v>0.0014357784966741703</v>
      </c>
      <c r="CD162" s="86">
        <f t="shared" si="180"/>
        <v>0</v>
      </c>
      <c r="CE162" s="86">
        <f t="shared" si="181"/>
        <v>0.00026863931703100213</v>
      </c>
      <c r="CF162" s="86">
        <f t="shared" si="192"/>
        <v>0.011500267033746672</v>
      </c>
      <c r="CH162" s="264">
        <f t="shared" si="193"/>
        <v>0.10540678286894406</v>
      </c>
      <c r="CI162" s="264">
        <f t="shared" si="194"/>
        <v>0.009200896608311821</v>
      </c>
      <c r="CJ162" s="264">
        <f t="shared" si="195"/>
        <v>0.011500267033746672</v>
      </c>
      <c r="CK162" s="293">
        <f t="shared" si="196"/>
        <v>0.05106118562983523</v>
      </c>
    </row>
    <row r="163" spans="1:89" ht="15">
      <c r="A163" s="240">
        <v>13093</v>
      </c>
      <c r="B163" s="261">
        <v>9</v>
      </c>
      <c r="C163" s="240">
        <v>0</v>
      </c>
      <c r="D163" s="240" t="s">
        <v>695</v>
      </c>
      <c r="E163" s="240">
        <v>83</v>
      </c>
      <c r="F163" s="240">
        <v>0.000716</v>
      </c>
      <c r="G163" s="255">
        <v>0.00025988634493363723</v>
      </c>
      <c r="H163" s="241">
        <v>0.0022196</v>
      </c>
      <c r="I163" s="241">
        <v>0</v>
      </c>
      <c r="J163" s="241">
        <v>0</v>
      </c>
      <c r="K163" s="241">
        <v>0.0170408</v>
      </c>
      <c r="L163" s="241">
        <v>0</v>
      </c>
      <c r="M163" s="241">
        <v>0</v>
      </c>
      <c r="N163" s="241">
        <v>0.0022911999999999997</v>
      </c>
      <c r="O163" s="241">
        <v>0</v>
      </c>
      <c r="P163" s="241">
        <v>0</v>
      </c>
      <c r="Q163" s="241">
        <v>0.0424588</v>
      </c>
      <c r="R163" s="241">
        <v>0.000716</v>
      </c>
      <c r="S163" s="241">
        <v>0.000716</v>
      </c>
      <c r="T163" s="241">
        <v>0.0022196</v>
      </c>
      <c r="U163" s="241">
        <v>0</v>
      </c>
      <c r="V163" s="241">
        <v>0.013532399999999998</v>
      </c>
      <c r="W163" s="241">
        <v>0.0031504</v>
      </c>
      <c r="X163" s="241">
        <v>0</v>
      </c>
      <c r="Y163" s="241">
        <v>0</v>
      </c>
      <c r="Z163" s="241">
        <v>0.0005727999999999999</v>
      </c>
      <c r="AA163" s="241">
        <v>0.0216232</v>
      </c>
      <c r="AB163" s="241">
        <v>0.062005599999999994</v>
      </c>
      <c r="AC163" s="241">
        <v>0.06415359999999999</v>
      </c>
      <c r="AD163" s="241">
        <v>0.0642252</v>
      </c>
      <c r="AE163" s="241">
        <v>0.019332</v>
      </c>
      <c r="AF163" s="241">
        <v>0.0194036</v>
      </c>
      <c r="AI163" s="240">
        <v>13093</v>
      </c>
      <c r="AJ163" s="240">
        <v>9</v>
      </c>
      <c r="AK163" s="240">
        <v>0</v>
      </c>
      <c r="AL163" s="240" t="s">
        <v>695</v>
      </c>
      <c r="AM163" s="240">
        <v>83</v>
      </c>
      <c r="AN163" s="164">
        <v>0.00025988634493363723</v>
      </c>
      <c r="AO163" s="86">
        <f t="shared" si="197"/>
        <v>0.0008056476692942754</v>
      </c>
      <c r="AP163" s="86">
        <f t="shared" si="198"/>
        <v>0</v>
      </c>
      <c r="AQ163" s="86">
        <f t="shared" si="199"/>
        <v>0.006185295009420565</v>
      </c>
      <c r="AR163" s="86">
        <f t="shared" si="200"/>
        <v>0</v>
      </c>
      <c r="AS163" s="86">
        <f t="shared" si="201"/>
        <v>0</v>
      </c>
      <c r="AT163" s="86">
        <f t="shared" si="202"/>
        <v>0.0008316363037876391</v>
      </c>
      <c r="AU163" s="86">
        <f t="shared" si="203"/>
        <v>0</v>
      </c>
      <c r="AV163" s="86">
        <f t="shared" si="204"/>
        <v>0</v>
      </c>
      <c r="AW163" s="86">
        <f t="shared" si="205"/>
        <v>0.015411260254564688</v>
      </c>
      <c r="AX163" s="86">
        <f t="shared" si="206"/>
        <v>0.0008056476692942754</v>
      </c>
      <c r="AY163" s="86">
        <f t="shared" si="207"/>
        <v>0</v>
      </c>
      <c r="AZ163" s="86">
        <f t="shared" si="208"/>
        <v>0.004911851919245744</v>
      </c>
      <c r="BA163" s="86">
        <f t="shared" si="209"/>
        <v>0.0011434999177080039</v>
      </c>
      <c r="BB163" s="86">
        <f t="shared" si="210"/>
        <v>0</v>
      </c>
      <c r="BC163" s="86">
        <f t="shared" si="211"/>
        <v>0</v>
      </c>
      <c r="BD163" s="86">
        <f t="shared" si="212"/>
        <v>0.00020790907594690978</v>
      </c>
      <c r="BE163" s="86">
        <f t="shared" si="213"/>
        <v>0.007848567616995844</v>
      </c>
      <c r="BF163" s="86">
        <f t="shared" si="214"/>
        <v>0.022506157471252983</v>
      </c>
      <c r="BG163" s="86">
        <f t="shared" si="215"/>
        <v>0.023285816506053894</v>
      </c>
      <c r="BH163" s="86">
        <f t="shared" si="216"/>
        <v>0.02331180514054726</v>
      </c>
      <c r="BI163" s="86">
        <f t="shared" si="217"/>
        <v>0.007016931313208206</v>
      </c>
      <c r="BJ163" s="86">
        <f t="shared" si="218"/>
        <v>0.007042919947701569</v>
      </c>
      <c r="BL163" s="86">
        <f t="shared" si="182"/>
        <v>3.528736791508926E-05</v>
      </c>
      <c r="BM163" s="86">
        <f t="shared" si="183"/>
        <v>0</v>
      </c>
      <c r="BN163" s="86">
        <f t="shared" si="184"/>
        <v>0.0002709159214126208</v>
      </c>
      <c r="BO163" s="86">
        <f t="shared" si="185"/>
        <v>0</v>
      </c>
      <c r="BP163" s="86">
        <f t="shared" si="186"/>
        <v>0</v>
      </c>
      <c r="BQ163" s="86">
        <f t="shared" si="187"/>
        <v>0.0006750131991499333</v>
      </c>
      <c r="BR163" s="86">
        <f t="shared" si="188"/>
        <v>0.00021513911406296357</v>
      </c>
      <c r="BS163" s="86">
        <f t="shared" si="189"/>
        <v>0</v>
      </c>
      <c r="BT163" s="86">
        <f t="shared" si="190"/>
        <v>0</v>
      </c>
      <c r="BU163" s="268">
        <f t="shared" si="191"/>
        <v>0.001196355602540607</v>
      </c>
      <c r="BW163" s="86">
        <f t="shared" si="173"/>
        <v>3.528736791508926E-05</v>
      </c>
      <c r="BX163" s="86">
        <f t="shared" si="174"/>
        <v>0</v>
      </c>
      <c r="BY163" s="86">
        <f t="shared" si="175"/>
        <v>0.000722442457100322</v>
      </c>
      <c r="BZ163" s="86">
        <f t="shared" si="176"/>
        <v>0</v>
      </c>
      <c r="CA163" s="86">
        <f t="shared" si="177"/>
        <v>0</v>
      </c>
      <c r="CB163" s="86">
        <f t="shared" si="178"/>
        <v>0.0006750131991499333</v>
      </c>
      <c r="CC163" s="86">
        <f t="shared" si="179"/>
        <v>0.0005737043041679031</v>
      </c>
      <c r="CD163" s="86">
        <f t="shared" si="180"/>
        <v>0</v>
      </c>
      <c r="CE163" s="86">
        <f t="shared" si="181"/>
        <v>0</v>
      </c>
      <c r="CF163" s="86">
        <f t="shared" si="192"/>
        <v>0.0020064473283332475</v>
      </c>
      <c r="CH163" s="264">
        <f t="shared" si="193"/>
        <v>0.016998646049419343</v>
      </c>
      <c r="CI163" s="264">
        <f t="shared" si="194"/>
        <v>0.001196355602540607</v>
      </c>
      <c r="CJ163" s="264">
        <f t="shared" si="195"/>
        <v>0.0020064473283332475</v>
      </c>
      <c r="CK163" s="293">
        <f t="shared" si="196"/>
        <v>0.00890862613779962</v>
      </c>
    </row>
    <row r="164" spans="1:89" ht="15">
      <c r="A164" s="240">
        <v>13097</v>
      </c>
      <c r="B164" s="261">
        <v>9</v>
      </c>
      <c r="C164" s="240">
        <v>0</v>
      </c>
      <c r="D164" s="240" t="s">
        <v>695</v>
      </c>
      <c r="E164" s="240">
        <v>83</v>
      </c>
      <c r="F164" s="240">
        <v>0.000716</v>
      </c>
      <c r="G164" s="255">
        <v>0.00025988634493363723</v>
      </c>
      <c r="H164" s="241">
        <v>0.0027923999999999996</v>
      </c>
      <c r="I164" s="241">
        <v>0</v>
      </c>
      <c r="J164" s="241">
        <v>0</v>
      </c>
      <c r="K164" s="241">
        <v>0.0037947999999999996</v>
      </c>
      <c r="L164" s="241">
        <v>0.004653999999999999</v>
      </c>
      <c r="M164" s="241">
        <v>0</v>
      </c>
      <c r="N164" s="241">
        <v>0.0033652</v>
      </c>
      <c r="O164" s="241">
        <v>0</v>
      </c>
      <c r="P164" s="241">
        <v>0</v>
      </c>
      <c r="Q164" s="241">
        <v>0.022697199999999997</v>
      </c>
      <c r="R164" s="241">
        <v>0.000716</v>
      </c>
      <c r="S164" s="241">
        <v>0.000716</v>
      </c>
      <c r="T164" s="241">
        <v>0</v>
      </c>
      <c r="U164" s="241">
        <v>0</v>
      </c>
      <c r="V164" s="241">
        <v>0.0018616</v>
      </c>
      <c r="W164" s="241">
        <v>0.0017184</v>
      </c>
      <c r="X164" s="241">
        <v>0</v>
      </c>
      <c r="Y164" s="241">
        <v>0.0037232</v>
      </c>
      <c r="Z164" s="241">
        <v>0.0020047999999999997</v>
      </c>
      <c r="AA164" s="241">
        <v>0.015179199999999999</v>
      </c>
      <c r="AB164" s="241">
        <v>0.0350124</v>
      </c>
      <c r="AC164" s="241">
        <v>0.037947999999999996</v>
      </c>
      <c r="AD164" s="241">
        <v>0.03780479999999999</v>
      </c>
      <c r="AE164" s="241">
        <v>0.011814</v>
      </c>
      <c r="AF164" s="241">
        <v>0.0123868</v>
      </c>
      <c r="AI164" s="240">
        <v>13097</v>
      </c>
      <c r="AJ164" s="240">
        <v>9</v>
      </c>
      <c r="AK164" s="240">
        <v>0</v>
      </c>
      <c r="AL164" s="240" t="s">
        <v>695</v>
      </c>
      <c r="AM164" s="240">
        <v>83</v>
      </c>
      <c r="AN164" s="164">
        <v>0.00025988634493363723</v>
      </c>
      <c r="AO164" s="86">
        <f t="shared" si="197"/>
        <v>0.0010135567452411853</v>
      </c>
      <c r="AP164" s="86">
        <f t="shared" si="198"/>
        <v>0</v>
      </c>
      <c r="AQ164" s="86">
        <f t="shared" si="199"/>
        <v>0.0013773976281482774</v>
      </c>
      <c r="AR164" s="86">
        <f t="shared" si="200"/>
        <v>0.0016892612420686419</v>
      </c>
      <c r="AS164" s="86">
        <f t="shared" si="201"/>
        <v>0</v>
      </c>
      <c r="AT164" s="86">
        <f t="shared" si="202"/>
        <v>0.001221465821188095</v>
      </c>
      <c r="AU164" s="86">
        <f t="shared" si="203"/>
        <v>0</v>
      </c>
      <c r="AV164" s="86">
        <f t="shared" si="204"/>
        <v>0</v>
      </c>
      <c r="AW164" s="86">
        <f t="shared" si="205"/>
        <v>0.0082383971343963</v>
      </c>
      <c r="AX164" s="86">
        <f t="shared" si="206"/>
        <v>0</v>
      </c>
      <c r="AY164" s="86">
        <f t="shared" si="207"/>
        <v>0</v>
      </c>
      <c r="AZ164" s="86">
        <f t="shared" si="208"/>
        <v>0.0006757044968274568</v>
      </c>
      <c r="BA164" s="86">
        <f t="shared" si="209"/>
        <v>0.0006237272278407294</v>
      </c>
      <c r="BB164" s="86">
        <f t="shared" si="210"/>
        <v>0</v>
      </c>
      <c r="BC164" s="86">
        <f t="shared" si="211"/>
        <v>0.0013514089936549137</v>
      </c>
      <c r="BD164" s="86">
        <f t="shared" si="212"/>
        <v>0.0007276817658141842</v>
      </c>
      <c r="BE164" s="86">
        <f t="shared" si="213"/>
        <v>0.005509590512593109</v>
      </c>
      <c r="BF164" s="86">
        <f t="shared" si="214"/>
        <v>0.012708442267254863</v>
      </c>
      <c r="BG164" s="86">
        <f t="shared" si="215"/>
        <v>0.013773976281482773</v>
      </c>
      <c r="BH164" s="86">
        <f t="shared" si="216"/>
        <v>0.013721999012496044</v>
      </c>
      <c r="BI164" s="86">
        <f t="shared" si="217"/>
        <v>0.004288124691405015</v>
      </c>
      <c r="BJ164" s="86">
        <f t="shared" si="218"/>
        <v>0.004496033767351924</v>
      </c>
      <c r="BL164" s="86">
        <f t="shared" si="182"/>
        <v>4.4393785441563914E-05</v>
      </c>
      <c r="BM164" s="86">
        <f t="shared" si="183"/>
        <v>0</v>
      </c>
      <c r="BN164" s="86">
        <f t="shared" si="184"/>
        <v>6.033001611289455E-05</v>
      </c>
      <c r="BO164" s="86">
        <f t="shared" si="185"/>
        <v>7.398964240260652E-05</v>
      </c>
      <c r="BP164" s="86">
        <f t="shared" si="186"/>
        <v>0</v>
      </c>
      <c r="BQ164" s="86">
        <f t="shared" si="187"/>
        <v>0.0003608417944865579</v>
      </c>
      <c r="BR164" s="86">
        <f t="shared" si="188"/>
        <v>2.9595856961042608E-05</v>
      </c>
      <c r="BS164" s="86">
        <f t="shared" si="189"/>
        <v>0</v>
      </c>
      <c r="BT164" s="86">
        <f t="shared" si="190"/>
        <v>5.9191713922085216E-05</v>
      </c>
      <c r="BU164" s="268">
        <f t="shared" si="191"/>
        <v>0.0006283428093267506</v>
      </c>
      <c r="BW164" s="86">
        <f t="shared" si="173"/>
        <v>4.4393785441563914E-05</v>
      </c>
      <c r="BX164" s="86">
        <f t="shared" si="174"/>
        <v>0</v>
      </c>
      <c r="BY164" s="86">
        <f t="shared" si="175"/>
        <v>0.00016088004296771878</v>
      </c>
      <c r="BZ164" s="86">
        <f t="shared" si="176"/>
        <v>7.398964240260652E-05</v>
      </c>
      <c r="CA164" s="86">
        <f t="shared" si="177"/>
        <v>0</v>
      </c>
      <c r="CB164" s="86">
        <f t="shared" si="178"/>
        <v>0.0003608417944865579</v>
      </c>
      <c r="CC164" s="86">
        <f t="shared" si="179"/>
        <v>7.892228522944698E-05</v>
      </c>
      <c r="CD164" s="86">
        <f t="shared" si="180"/>
        <v>0</v>
      </c>
      <c r="CE164" s="86">
        <f t="shared" si="181"/>
        <v>5.9191713922085216E-05</v>
      </c>
      <c r="CF164" s="86">
        <f t="shared" si="192"/>
        <v>0.0007782192644499793</v>
      </c>
      <c r="CH164" s="264">
        <f t="shared" si="193"/>
        <v>0.010055002685482425</v>
      </c>
      <c r="CI164" s="264">
        <f t="shared" si="194"/>
        <v>0.0006283428093267506</v>
      </c>
      <c r="CJ164" s="264">
        <f t="shared" si="195"/>
        <v>0.0007782192644499793</v>
      </c>
      <c r="CK164" s="293">
        <f t="shared" si="196"/>
        <v>0.0034552935341579083</v>
      </c>
    </row>
    <row r="165" spans="1:95" ht="15">
      <c r="A165" s="240">
        <v>13099</v>
      </c>
      <c r="B165" s="261">
        <v>9</v>
      </c>
      <c r="C165" s="240">
        <v>0</v>
      </c>
      <c r="D165" s="240" t="s">
        <v>429</v>
      </c>
      <c r="E165" s="240">
        <v>82</v>
      </c>
      <c r="F165" s="240">
        <v>0.002423</v>
      </c>
      <c r="G165" s="255">
        <v>0.000879475717561736</v>
      </c>
      <c r="H165" s="241">
        <v>0.11969619999999999</v>
      </c>
      <c r="I165" s="241">
        <v>0.0709939</v>
      </c>
      <c r="J165" s="241">
        <v>0.002423</v>
      </c>
      <c r="K165" s="241">
        <v>0.2599879</v>
      </c>
      <c r="L165" s="241">
        <v>0.0983738</v>
      </c>
      <c r="M165" s="241">
        <v>0</v>
      </c>
      <c r="N165" s="241">
        <v>0.18075579999999997</v>
      </c>
      <c r="O165" s="241">
        <v>0</v>
      </c>
      <c r="P165" s="241">
        <v>3.0890827</v>
      </c>
      <c r="Q165" s="241">
        <v>3.5031733999999997</v>
      </c>
      <c r="R165" s="241">
        <v>0.002423</v>
      </c>
      <c r="S165" s="241">
        <v>0.002423</v>
      </c>
      <c r="T165" s="241">
        <v>0.0663902</v>
      </c>
      <c r="U165" s="241">
        <v>0</v>
      </c>
      <c r="V165" s="241">
        <v>0.2154047</v>
      </c>
      <c r="W165" s="241">
        <v>0.036587299999999996</v>
      </c>
      <c r="X165" s="241">
        <v>0.0012115</v>
      </c>
      <c r="Y165" s="241">
        <v>0.09522389999999999</v>
      </c>
      <c r="Z165" s="241">
        <v>0.0016960999999999999</v>
      </c>
      <c r="AA165" s="241">
        <v>0.7302921999999998</v>
      </c>
      <c r="AB165" s="241">
        <v>4.1140117</v>
      </c>
      <c r="AC165" s="241">
        <v>1.1443828999999999</v>
      </c>
      <c r="AD165" s="241">
        <v>4.2337079</v>
      </c>
      <c r="AE165" s="241">
        <v>0.6101114</v>
      </c>
      <c r="AF165" s="241">
        <v>0.6105959999999999</v>
      </c>
      <c r="AI165" s="240">
        <v>13099</v>
      </c>
      <c r="AJ165" s="240">
        <v>9</v>
      </c>
      <c r="AK165" s="240">
        <v>0</v>
      </c>
      <c r="AL165" s="240" t="s">
        <v>429</v>
      </c>
      <c r="AM165" s="240">
        <v>82</v>
      </c>
      <c r="AN165" s="164">
        <v>0.000879475717561736</v>
      </c>
      <c r="AO165" s="86">
        <f t="shared" si="197"/>
        <v>0.043446100447549756</v>
      </c>
      <c r="AP165" s="86">
        <f t="shared" si="198"/>
        <v>0.025768638524558865</v>
      </c>
      <c r="AQ165" s="86">
        <f t="shared" si="199"/>
        <v>0.09436774449437427</v>
      </c>
      <c r="AR165" s="86">
        <f t="shared" si="200"/>
        <v>0.03570671413300648</v>
      </c>
      <c r="AS165" s="86">
        <f t="shared" si="201"/>
        <v>0</v>
      </c>
      <c r="AT165" s="86">
        <f t="shared" si="202"/>
        <v>0.06560888853010549</v>
      </c>
      <c r="AU165" s="86">
        <f t="shared" si="203"/>
        <v>0</v>
      </c>
      <c r="AV165" s="86">
        <f t="shared" si="204"/>
        <v>1.1212435923194572</v>
      </c>
      <c r="AW165" s="86">
        <f t="shared" si="205"/>
        <v>1.271545992450758</v>
      </c>
      <c r="AX165" s="86">
        <f t="shared" si="206"/>
        <v>0.024097634661191566</v>
      </c>
      <c r="AY165" s="86">
        <f t="shared" si="207"/>
        <v>0</v>
      </c>
      <c r="AZ165" s="86">
        <f t="shared" si="208"/>
        <v>0.07818539129123833</v>
      </c>
      <c r="BA165" s="86">
        <f t="shared" si="209"/>
        <v>0.013280083335182213</v>
      </c>
      <c r="BB165" s="86">
        <f t="shared" si="210"/>
        <v>0.000439737858780868</v>
      </c>
      <c r="BC165" s="86">
        <f t="shared" si="211"/>
        <v>0.03456339570017622</v>
      </c>
      <c r="BD165" s="86">
        <f t="shared" si="212"/>
        <v>0.0006156330022932152</v>
      </c>
      <c r="BE165" s="86">
        <f t="shared" si="213"/>
        <v>0.2650739812731072</v>
      </c>
      <c r="BF165" s="86">
        <f t="shared" si="214"/>
        <v>1.4932618208480715</v>
      </c>
      <c r="BG165" s="86">
        <f t="shared" si="215"/>
        <v>0.4153763814044079</v>
      </c>
      <c r="BH165" s="86">
        <f t="shared" si="216"/>
        <v>1.5367079212956214</v>
      </c>
      <c r="BI165" s="86">
        <f t="shared" si="217"/>
        <v>0.22145198568204513</v>
      </c>
      <c r="BJ165" s="86">
        <f t="shared" si="218"/>
        <v>0.22162788082555746</v>
      </c>
      <c r="BL165" s="86">
        <f t="shared" si="182"/>
        <v>0.0019029391996026792</v>
      </c>
      <c r="BM165" s="86">
        <f t="shared" si="183"/>
        <v>0.0011286663673756782</v>
      </c>
      <c r="BN165" s="86">
        <f t="shared" si="184"/>
        <v>0.0041333072088535925</v>
      </c>
      <c r="BO165" s="86">
        <f t="shared" si="185"/>
        <v>0.0015639540790256838</v>
      </c>
      <c r="BP165" s="86">
        <f t="shared" si="186"/>
        <v>0</v>
      </c>
      <c r="BQ165" s="86">
        <f t="shared" si="187"/>
        <v>0.055693714469343195</v>
      </c>
      <c r="BR165" s="86">
        <f t="shared" si="188"/>
        <v>0.003424520138556239</v>
      </c>
      <c r="BS165" s="86">
        <f t="shared" si="189"/>
        <v>1.9260518214602017E-05</v>
      </c>
      <c r="BT165" s="86">
        <f t="shared" si="190"/>
        <v>0.0015138767316677183</v>
      </c>
      <c r="BU165" s="268">
        <f t="shared" si="191"/>
        <v>0.06938023871263939</v>
      </c>
      <c r="BW165" s="86">
        <f t="shared" si="173"/>
        <v>0.0019029391996026792</v>
      </c>
      <c r="BX165" s="86">
        <f t="shared" si="174"/>
        <v>0.002069221673522076</v>
      </c>
      <c r="BY165" s="86">
        <f t="shared" si="175"/>
        <v>0.011022152556942914</v>
      </c>
      <c r="BZ165" s="86">
        <f t="shared" si="176"/>
        <v>0.0015639540790256838</v>
      </c>
      <c r="CA165" s="86">
        <f t="shared" si="177"/>
        <v>0</v>
      </c>
      <c r="CB165" s="86">
        <f t="shared" si="178"/>
        <v>0.055693714469343195</v>
      </c>
      <c r="CC165" s="86">
        <f t="shared" si="179"/>
        <v>0.009132053702816641</v>
      </c>
      <c r="CD165" s="86">
        <f t="shared" si="180"/>
        <v>1.9260518214602017E-05</v>
      </c>
      <c r="CE165" s="86">
        <f t="shared" si="181"/>
        <v>0.0015138767316677183</v>
      </c>
      <c r="CF165" s="86">
        <f t="shared" si="192"/>
        <v>0.08291717293113551</v>
      </c>
      <c r="CH165" s="264">
        <f t="shared" si="193"/>
        <v>0.3032247584252178</v>
      </c>
      <c r="CI165" s="264">
        <f t="shared" si="194"/>
        <v>0.06938023871263939</v>
      </c>
      <c r="CJ165" s="264">
        <f t="shared" si="195"/>
        <v>0.08291717293113551</v>
      </c>
      <c r="CK165" s="293">
        <f t="shared" si="196"/>
        <v>0.3681522478142417</v>
      </c>
      <c r="CQ165" s="298"/>
    </row>
    <row r="166" spans="1:89" ht="15">
      <c r="A166" s="240">
        <v>13103</v>
      </c>
      <c r="B166" s="261">
        <v>9</v>
      </c>
      <c r="C166" s="240">
        <v>0</v>
      </c>
      <c r="D166" s="240" t="s">
        <v>695</v>
      </c>
      <c r="E166" s="240">
        <v>83</v>
      </c>
      <c r="F166" s="240">
        <v>0.000716</v>
      </c>
      <c r="G166" s="255">
        <v>0.00025988634493363723</v>
      </c>
      <c r="H166" s="241">
        <v>0.9011575999999999</v>
      </c>
      <c r="I166" s="241">
        <v>0</v>
      </c>
      <c r="J166" s="241">
        <v>0</v>
      </c>
      <c r="K166" s="241">
        <v>0.0008592</v>
      </c>
      <c r="L166" s="241">
        <v>0</v>
      </c>
      <c r="M166" s="241">
        <v>0</v>
      </c>
      <c r="N166" s="241">
        <v>0.0138188</v>
      </c>
      <c r="O166" s="241">
        <v>0</v>
      </c>
      <c r="P166" s="241">
        <v>0</v>
      </c>
      <c r="Q166" s="241">
        <v>0.21422719999999998</v>
      </c>
      <c r="R166" s="241">
        <v>0.000716</v>
      </c>
      <c r="S166" s="241">
        <v>0.000716</v>
      </c>
      <c r="T166" s="241">
        <v>0.4476432</v>
      </c>
      <c r="U166" s="241">
        <v>0</v>
      </c>
      <c r="V166" s="241">
        <v>0</v>
      </c>
      <c r="W166" s="241">
        <v>0.0005727999999999999</v>
      </c>
      <c r="X166" s="241">
        <v>0</v>
      </c>
      <c r="Y166" s="241">
        <v>0</v>
      </c>
      <c r="Z166" s="241">
        <v>0.002864</v>
      </c>
      <c r="AA166" s="241">
        <v>0.9158355999999999</v>
      </c>
      <c r="AB166" s="241">
        <v>0.22897679999999998</v>
      </c>
      <c r="AC166" s="241">
        <v>1.1301344</v>
      </c>
      <c r="AD166" s="241">
        <v>1.1301344</v>
      </c>
      <c r="AE166" s="241">
        <v>0.014677999999999998</v>
      </c>
      <c r="AF166" s="241">
        <v>0.014677999999999998</v>
      </c>
      <c r="AI166" s="240">
        <v>13103</v>
      </c>
      <c r="AJ166" s="240">
        <v>9</v>
      </c>
      <c r="AK166" s="240">
        <v>0</v>
      </c>
      <c r="AL166" s="240" t="s">
        <v>695</v>
      </c>
      <c r="AM166" s="240">
        <v>83</v>
      </c>
      <c r="AN166" s="164">
        <v>0.00025988634493363723</v>
      </c>
      <c r="AO166" s="86">
        <f t="shared" si="197"/>
        <v>0.3270929537334758</v>
      </c>
      <c r="AP166" s="86">
        <f t="shared" si="198"/>
        <v>0</v>
      </c>
      <c r="AQ166" s="86">
        <f t="shared" si="199"/>
        <v>0.0003118636139203647</v>
      </c>
      <c r="AR166" s="86">
        <f t="shared" si="200"/>
        <v>0</v>
      </c>
      <c r="AS166" s="86">
        <f t="shared" si="201"/>
        <v>0</v>
      </c>
      <c r="AT166" s="86">
        <f t="shared" si="202"/>
        <v>0.0050158064572191985</v>
      </c>
      <c r="AU166" s="86">
        <f t="shared" si="203"/>
        <v>0</v>
      </c>
      <c r="AV166" s="86">
        <f t="shared" si="204"/>
        <v>0</v>
      </c>
      <c r="AW166" s="86">
        <f t="shared" si="205"/>
        <v>0.07775799440414426</v>
      </c>
      <c r="AX166" s="86">
        <f t="shared" si="206"/>
        <v>0.16248094285251002</v>
      </c>
      <c r="AY166" s="86">
        <f t="shared" si="207"/>
        <v>0</v>
      </c>
      <c r="AZ166" s="86">
        <f t="shared" si="208"/>
        <v>0</v>
      </c>
      <c r="BA166" s="86">
        <f t="shared" si="209"/>
        <v>0.00020790907594690978</v>
      </c>
      <c r="BB166" s="86">
        <f t="shared" si="210"/>
        <v>0</v>
      </c>
      <c r="BC166" s="86">
        <f t="shared" si="211"/>
        <v>0</v>
      </c>
      <c r="BD166" s="86">
        <f t="shared" si="212"/>
        <v>0.001039545379734549</v>
      </c>
      <c r="BE166" s="86">
        <f t="shared" si="213"/>
        <v>0.33242062380461534</v>
      </c>
      <c r="BF166" s="86">
        <f t="shared" si="214"/>
        <v>0.08311165310977718</v>
      </c>
      <c r="BG166" s="86">
        <f t="shared" si="215"/>
        <v>0.41020460684325305</v>
      </c>
      <c r="BH166" s="86">
        <f t="shared" si="216"/>
        <v>0.41020460684325305</v>
      </c>
      <c r="BI166" s="86">
        <f t="shared" si="217"/>
        <v>0.0053276700711395635</v>
      </c>
      <c r="BJ166" s="86">
        <f t="shared" si="218"/>
        <v>0.0053276700711395635</v>
      </c>
      <c r="BL166" s="86">
        <f t="shared" si="182"/>
        <v>0.01432667137352624</v>
      </c>
      <c r="BM166" s="86">
        <f t="shared" si="183"/>
        <v>0</v>
      </c>
      <c r="BN166" s="86">
        <f t="shared" si="184"/>
        <v>1.3659626289711973E-05</v>
      </c>
      <c r="BO166" s="86">
        <f t="shared" si="185"/>
        <v>0</v>
      </c>
      <c r="BP166" s="86">
        <f t="shared" si="186"/>
        <v>0</v>
      </c>
      <c r="BQ166" s="86">
        <f t="shared" si="187"/>
        <v>0.0034058001549015183</v>
      </c>
      <c r="BR166" s="86">
        <f t="shared" si="188"/>
        <v>0</v>
      </c>
      <c r="BS166" s="86">
        <f t="shared" si="189"/>
        <v>0</v>
      </c>
      <c r="BT166" s="86">
        <f t="shared" si="190"/>
        <v>0</v>
      </c>
      <c r="BU166" s="268">
        <f t="shared" si="191"/>
        <v>0.01774613115471747</v>
      </c>
      <c r="BW166" s="86">
        <f t="shared" si="173"/>
        <v>0.01432667137352624</v>
      </c>
      <c r="BX166" s="86">
        <f t="shared" si="174"/>
        <v>0</v>
      </c>
      <c r="BY166" s="86">
        <f t="shared" si="175"/>
        <v>3.64256701058986E-05</v>
      </c>
      <c r="BZ166" s="86">
        <f t="shared" si="176"/>
        <v>0</v>
      </c>
      <c r="CA166" s="86">
        <f t="shared" si="177"/>
        <v>0</v>
      </c>
      <c r="CB166" s="86">
        <f t="shared" si="178"/>
        <v>0.0034058001549015183</v>
      </c>
      <c r="CC166" s="86">
        <f t="shared" si="179"/>
        <v>0</v>
      </c>
      <c r="CD166" s="86">
        <f t="shared" si="180"/>
        <v>0</v>
      </c>
      <c r="CE166" s="86">
        <f t="shared" si="181"/>
        <v>0</v>
      </c>
      <c r="CF166" s="86">
        <f t="shared" si="192"/>
        <v>0.017768897198533657</v>
      </c>
      <c r="CH166" s="264">
        <f t="shared" si="193"/>
        <v>0.29944936299557473</v>
      </c>
      <c r="CI166" s="264">
        <f t="shared" si="194"/>
        <v>0.01774613115471747</v>
      </c>
      <c r="CJ166" s="264">
        <f t="shared" si="195"/>
        <v>0.017768897198533657</v>
      </c>
      <c r="CK166" s="293">
        <f t="shared" si="196"/>
        <v>0.07889390356148944</v>
      </c>
    </row>
    <row r="167" spans="1:89" ht="15">
      <c r="A167" s="240">
        <v>13120</v>
      </c>
      <c r="B167" s="261">
        <v>9</v>
      </c>
      <c r="C167" s="240">
        <v>0</v>
      </c>
      <c r="D167" s="240" t="s">
        <v>695</v>
      </c>
      <c r="E167" s="240">
        <v>83</v>
      </c>
      <c r="F167" s="240">
        <v>0.000716</v>
      </c>
      <c r="G167" s="255">
        <v>0.00025988634493363723</v>
      </c>
      <c r="H167" s="241">
        <v>0</v>
      </c>
      <c r="I167" s="241">
        <v>0</v>
      </c>
      <c r="J167" s="241">
        <v>0</v>
      </c>
      <c r="K167" s="241">
        <v>0.0337236</v>
      </c>
      <c r="L167" s="241">
        <v>0.02685</v>
      </c>
      <c r="M167" s="241">
        <v>0</v>
      </c>
      <c r="N167" s="241">
        <v>0.0040812</v>
      </c>
      <c r="O167" s="241">
        <v>0</v>
      </c>
      <c r="P167" s="241">
        <v>0.0198332</v>
      </c>
      <c r="Q167" s="241">
        <v>0.12708999999999998</v>
      </c>
      <c r="R167" s="241">
        <v>0.000716</v>
      </c>
      <c r="S167" s="241">
        <v>0.000716</v>
      </c>
      <c r="T167" s="241">
        <v>0</v>
      </c>
      <c r="U167" s="241">
        <v>0</v>
      </c>
      <c r="V167" s="241">
        <v>0.031504</v>
      </c>
      <c r="W167" s="241">
        <v>0.0022196</v>
      </c>
      <c r="X167" s="241">
        <v>0</v>
      </c>
      <c r="Y167" s="241">
        <v>0.02685</v>
      </c>
      <c r="Z167" s="241">
        <v>0.0005727999999999999</v>
      </c>
      <c r="AA167" s="241">
        <v>0.0646548</v>
      </c>
      <c r="AB167" s="241">
        <v>0.1917448</v>
      </c>
      <c r="AC167" s="241">
        <v>0.17191159999999997</v>
      </c>
      <c r="AD167" s="241">
        <v>0.1917448</v>
      </c>
      <c r="AE167" s="241">
        <v>0.0646548</v>
      </c>
      <c r="AF167" s="241">
        <v>0.0646548</v>
      </c>
      <c r="AI167" s="240">
        <v>13120</v>
      </c>
      <c r="AJ167" s="240">
        <v>9</v>
      </c>
      <c r="AK167" s="240">
        <v>0</v>
      </c>
      <c r="AL167" s="240" t="s">
        <v>695</v>
      </c>
      <c r="AM167" s="240">
        <v>83</v>
      </c>
      <c r="AN167" s="164">
        <v>0.00025988634493363723</v>
      </c>
      <c r="AO167" s="86">
        <f t="shared" si="197"/>
        <v>0</v>
      </c>
      <c r="AP167" s="86">
        <f t="shared" si="198"/>
        <v>0</v>
      </c>
      <c r="AQ167" s="86">
        <f t="shared" si="199"/>
        <v>0.012240646846374314</v>
      </c>
      <c r="AR167" s="86">
        <f t="shared" si="200"/>
        <v>0.009745737935011397</v>
      </c>
      <c r="AS167" s="86">
        <f t="shared" si="201"/>
        <v>0</v>
      </c>
      <c r="AT167" s="86">
        <f t="shared" si="202"/>
        <v>0.0014813521661217325</v>
      </c>
      <c r="AU167" s="86">
        <f t="shared" si="203"/>
        <v>0</v>
      </c>
      <c r="AV167" s="86">
        <f t="shared" si="204"/>
        <v>0.0071988517546617515</v>
      </c>
      <c r="AW167" s="86">
        <f t="shared" si="205"/>
        <v>0.04612982622572061</v>
      </c>
      <c r="AX167" s="86">
        <f t="shared" si="206"/>
        <v>0</v>
      </c>
      <c r="AY167" s="86">
        <f t="shared" si="207"/>
        <v>0</v>
      </c>
      <c r="AZ167" s="86">
        <f t="shared" si="208"/>
        <v>0.01143499917708004</v>
      </c>
      <c r="BA167" s="86">
        <f t="shared" si="209"/>
        <v>0.0008056476692942754</v>
      </c>
      <c r="BB167" s="86">
        <f t="shared" si="210"/>
        <v>0</v>
      </c>
      <c r="BC167" s="86">
        <f t="shared" si="211"/>
        <v>0.009745737935011397</v>
      </c>
      <c r="BD167" s="86">
        <f t="shared" si="212"/>
        <v>0.00020790907594690978</v>
      </c>
      <c r="BE167" s="86">
        <f t="shared" si="213"/>
        <v>0.023467736947507443</v>
      </c>
      <c r="BF167" s="86">
        <f t="shared" si="214"/>
        <v>0.06959756317322806</v>
      </c>
      <c r="BG167" s="86">
        <f t="shared" si="215"/>
        <v>0.062398711418566295</v>
      </c>
      <c r="BH167" s="86">
        <f t="shared" si="216"/>
        <v>0.06959756317322806</v>
      </c>
      <c r="BI167" s="86">
        <f t="shared" si="217"/>
        <v>0.023467736947507443</v>
      </c>
      <c r="BJ167" s="86">
        <f t="shared" si="218"/>
        <v>0.023467736947507443</v>
      </c>
      <c r="BL167" s="86">
        <f t="shared" si="182"/>
        <v>0</v>
      </c>
      <c r="BM167" s="86">
        <f t="shared" si="183"/>
        <v>0</v>
      </c>
      <c r="BN167" s="86">
        <f t="shared" si="184"/>
        <v>0.000536140331871195</v>
      </c>
      <c r="BO167" s="86">
        <f t="shared" si="185"/>
        <v>0.0004268633215534992</v>
      </c>
      <c r="BP167" s="86">
        <f t="shared" si="186"/>
        <v>0</v>
      </c>
      <c r="BQ167" s="86">
        <f t="shared" si="187"/>
        <v>0.0020204863886865627</v>
      </c>
      <c r="BR167" s="86">
        <f t="shared" si="188"/>
        <v>0.0005008529639561057</v>
      </c>
      <c r="BS167" s="86">
        <f t="shared" si="189"/>
        <v>0</v>
      </c>
      <c r="BT167" s="86">
        <f t="shared" si="190"/>
        <v>0.0004268633215534992</v>
      </c>
      <c r="BU167" s="268">
        <f t="shared" si="191"/>
        <v>0.003911206327620862</v>
      </c>
      <c r="BW167" s="86">
        <f t="shared" si="173"/>
        <v>0</v>
      </c>
      <c r="BX167" s="86">
        <f t="shared" si="174"/>
        <v>0</v>
      </c>
      <c r="BY167" s="86">
        <f t="shared" si="175"/>
        <v>0.0014297075516565198</v>
      </c>
      <c r="BZ167" s="86">
        <f t="shared" si="176"/>
        <v>0.0004268633215534992</v>
      </c>
      <c r="CA167" s="86">
        <f t="shared" si="177"/>
        <v>0</v>
      </c>
      <c r="CB167" s="86">
        <f t="shared" si="178"/>
        <v>0.0020204863886865627</v>
      </c>
      <c r="CC167" s="86">
        <f t="shared" si="179"/>
        <v>0.0013356079038829491</v>
      </c>
      <c r="CD167" s="86">
        <f t="shared" si="180"/>
        <v>0</v>
      </c>
      <c r="CE167" s="86">
        <f t="shared" si="181"/>
        <v>0.0004268633215534992</v>
      </c>
      <c r="CF167" s="86">
        <f t="shared" si="192"/>
        <v>0.00563952848733303</v>
      </c>
      <c r="CH167" s="264">
        <f t="shared" si="193"/>
        <v>0.045551059335553395</v>
      </c>
      <c r="CI167" s="264">
        <f t="shared" si="194"/>
        <v>0.003911206327620862</v>
      </c>
      <c r="CJ167" s="264">
        <f t="shared" si="195"/>
        <v>0.00563952848733303</v>
      </c>
      <c r="CK167" s="293">
        <f t="shared" si="196"/>
        <v>0.025039506483758658</v>
      </c>
    </row>
    <row r="168" spans="1:89" ht="15">
      <c r="A168" s="240">
        <v>13125</v>
      </c>
      <c r="B168" s="261">
        <v>9</v>
      </c>
      <c r="C168" s="240">
        <v>0</v>
      </c>
      <c r="D168" s="240" t="s">
        <v>695</v>
      </c>
      <c r="E168" s="240">
        <v>83</v>
      </c>
      <c r="F168" s="240">
        <v>0.001407</v>
      </c>
      <c r="G168" s="255">
        <v>0.0005106984459799268</v>
      </c>
      <c r="H168" s="241">
        <v>0.08048040000000001</v>
      </c>
      <c r="I168" s="241">
        <v>0</v>
      </c>
      <c r="J168" s="241">
        <v>0</v>
      </c>
      <c r="K168" s="241">
        <v>0.0780885</v>
      </c>
      <c r="L168" s="241">
        <v>0.015195600000000002</v>
      </c>
      <c r="M168" s="241">
        <v>0</v>
      </c>
      <c r="N168" s="241">
        <v>0.023356200000000004</v>
      </c>
      <c r="O168" s="241">
        <v>0.0037989000000000005</v>
      </c>
      <c r="P168" s="241">
        <v>0.045868200000000005</v>
      </c>
      <c r="Q168" s="241">
        <v>0.18192510000000003</v>
      </c>
      <c r="R168" s="241">
        <v>0.001407</v>
      </c>
      <c r="S168" s="241">
        <v>0.001407</v>
      </c>
      <c r="T168" s="241">
        <v>0.0023919</v>
      </c>
      <c r="U168" s="241">
        <v>0</v>
      </c>
      <c r="V168" s="241">
        <v>0.0673953</v>
      </c>
      <c r="W168" s="241">
        <v>0.0106932</v>
      </c>
      <c r="X168" s="241">
        <v>0</v>
      </c>
      <c r="Y168" s="241">
        <v>0.0147735</v>
      </c>
      <c r="Z168" s="241">
        <v>0.0047838</v>
      </c>
      <c r="AA168" s="241">
        <v>0.2227281</v>
      </c>
      <c r="AB168" s="241">
        <v>0.32417280000000004</v>
      </c>
      <c r="AC168" s="241">
        <v>0.358785</v>
      </c>
      <c r="AD168" s="241">
        <v>0.40465320000000005</v>
      </c>
      <c r="AE168" s="241">
        <v>0.1204392</v>
      </c>
      <c r="AF168" s="241">
        <v>0.1422477</v>
      </c>
      <c r="AI168" s="240">
        <v>13125</v>
      </c>
      <c r="AJ168" s="240">
        <v>9</v>
      </c>
      <c r="AK168" s="240">
        <v>0</v>
      </c>
      <c r="AL168" s="240" t="s">
        <v>695</v>
      </c>
      <c r="AM168" s="240">
        <v>83</v>
      </c>
      <c r="AN168" s="164">
        <v>0.0005106984459799268</v>
      </c>
      <c r="AO168" s="86">
        <f t="shared" si="197"/>
        <v>0.029211951110051815</v>
      </c>
      <c r="AP168" s="86">
        <f t="shared" si="198"/>
        <v>0</v>
      </c>
      <c r="AQ168" s="86">
        <f t="shared" si="199"/>
        <v>0.02834376375188594</v>
      </c>
      <c r="AR168" s="86">
        <f t="shared" si="200"/>
        <v>0.005515543216583209</v>
      </c>
      <c r="AS168" s="86">
        <f t="shared" si="201"/>
        <v>0</v>
      </c>
      <c r="AT168" s="86">
        <f t="shared" si="202"/>
        <v>0.008477594203266787</v>
      </c>
      <c r="AU168" s="86">
        <f t="shared" si="203"/>
        <v>0.0013788858041458023</v>
      </c>
      <c r="AV168" s="86">
        <f t="shared" si="204"/>
        <v>0.016648769338945615</v>
      </c>
      <c r="AW168" s="86">
        <f t="shared" si="205"/>
        <v>0.06603330906520455</v>
      </c>
      <c r="AX168" s="86">
        <f t="shared" si="206"/>
        <v>0.0008681873581658756</v>
      </c>
      <c r="AY168" s="86">
        <f t="shared" si="207"/>
        <v>0</v>
      </c>
      <c r="AZ168" s="86">
        <f t="shared" si="208"/>
        <v>0.024462455562438496</v>
      </c>
      <c r="BA168" s="86">
        <f t="shared" si="209"/>
        <v>0.0038813081894474434</v>
      </c>
      <c r="BB168" s="86">
        <f t="shared" si="210"/>
        <v>0</v>
      </c>
      <c r="BC168" s="86">
        <f t="shared" si="211"/>
        <v>0.005362333682789231</v>
      </c>
      <c r="BD168" s="86">
        <f t="shared" si="212"/>
        <v>0.0017363747163317512</v>
      </c>
      <c r="BE168" s="86">
        <f t="shared" si="213"/>
        <v>0.08084356399862241</v>
      </c>
      <c r="BF168" s="86">
        <f t="shared" si="214"/>
        <v>0.11766492195377513</v>
      </c>
      <c r="BG168" s="86">
        <f t="shared" si="215"/>
        <v>0.13022810372488133</v>
      </c>
      <c r="BH168" s="86">
        <f t="shared" si="216"/>
        <v>0.14687687306382696</v>
      </c>
      <c r="BI168" s="86">
        <f t="shared" si="217"/>
        <v>0.04371578697588173</v>
      </c>
      <c r="BJ168" s="86">
        <f t="shared" si="218"/>
        <v>0.0516316128885706</v>
      </c>
      <c r="BL168" s="86">
        <f t="shared" si="182"/>
        <v>0.0012794834586202695</v>
      </c>
      <c r="BM168" s="86">
        <f t="shared" si="183"/>
        <v>0</v>
      </c>
      <c r="BN168" s="86">
        <f t="shared" si="184"/>
        <v>0.0012414568523326042</v>
      </c>
      <c r="BO168" s="86">
        <f t="shared" si="185"/>
        <v>0.00024158079288634455</v>
      </c>
      <c r="BP168" s="86">
        <f t="shared" si="186"/>
        <v>0</v>
      </c>
      <c r="BQ168" s="86">
        <f t="shared" si="187"/>
        <v>0.0028922589370559593</v>
      </c>
      <c r="BR168" s="86">
        <f t="shared" si="188"/>
        <v>0.001071455553634806</v>
      </c>
      <c r="BS168" s="86">
        <f t="shared" si="189"/>
        <v>0</v>
      </c>
      <c r="BT168" s="86">
        <f t="shared" si="190"/>
        <v>0.0002348702153061683</v>
      </c>
      <c r="BU168" s="268">
        <f t="shared" si="191"/>
        <v>0.0069611058098361525</v>
      </c>
      <c r="BW168" s="86">
        <f t="shared" si="173"/>
        <v>0.0012794834586202695</v>
      </c>
      <c r="BX168" s="86">
        <f t="shared" si="174"/>
        <v>0</v>
      </c>
      <c r="BY168" s="86">
        <f t="shared" si="175"/>
        <v>0.0033105516062202777</v>
      </c>
      <c r="BZ168" s="86">
        <f t="shared" si="176"/>
        <v>0.00024158079288634455</v>
      </c>
      <c r="CA168" s="86">
        <f t="shared" si="177"/>
        <v>0</v>
      </c>
      <c r="CB168" s="86">
        <f t="shared" si="178"/>
        <v>0.0028922589370559593</v>
      </c>
      <c r="CC168" s="86">
        <f t="shared" si="179"/>
        <v>0.0028572148096928174</v>
      </c>
      <c r="CD168" s="86">
        <f t="shared" si="180"/>
        <v>0</v>
      </c>
      <c r="CE168" s="86">
        <f t="shared" si="181"/>
        <v>0.0002348702153061683</v>
      </c>
      <c r="CF168" s="86">
        <f t="shared" si="192"/>
        <v>0.010815959819781838</v>
      </c>
      <c r="CH168" s="264">
        <f t="shared" si="193"/>
        <v>0.09506651571916337</v>
      </c>
      <c r="CI168" s="264">
        <f t="shared" si="194"/>
        <v>0.0069611058098361525</v>
      </c>
      <c r="CJ168" s="264">
        <f t="shared" si="195"/>
        <v>0.010815959819781838</v>
      </c>
      <c r="CK168" s="293">
        <f t="shared" si="196"/>
        <v>0.048022861599831365</v>
      </c>
    </row>
    <row r="169" spans="1:89" ht="15">
      <c r="A169" s="240">
        <v>13127</v>
      </c>
      <c r="B169" s="261">
        <v>9</v>
      </c>
      <c r="C169" s="240">
        <v>0</v>
      </c>
      <c r="D169" s="240" t="s">
        <v>695</v>
      </c>
      <c r="E169" s="240">
        <v>83</v>
      </c>
      <c r="F169" s="240">
        <v>0.000716</v>
      </c>
      <c r="G169" s="255">
        <v>0.00025988634493363723</v>
      </c>
      <c r="H169" s="241">
        <v>0.00028639999999999997</v>
      </c>
      <c r="I169" s="241">
        <v>0</v>
      </c>
      <c r="J169" s="241">
        <v>0</v>
      </c>
      <c r="K169" s="241">
        <v>0.020119599999999998</v>
      </c>
      <c r="L169" s="241">
        <v>0.017183999999999998</v>
      </c>
      <c r="M169" s="241">
        <v>0</v>
      </c>
      <c r="N169" s="241">
        <v>0.0010739999999999999</v>
      </c>
      <c r="O169" s="241">
        <v>0</v>
      </c>
      <c r="P169" s="241">
        <v>0.013174399999999998</v>
      </c>
      <c r="Q169" s="241">
        <v>0.15293759999999998</v>
      </c>
      <c r="R169" s="241">
        <v>0.000716</v>
      </c>
      <c r="S169" s="241">
        <v>0.000716</v>
      </c>
      <c r="T169" s="241">
        <v>0.00028639999999999997</v>
      </c>
      <c r="U169" s="241">
        <v>0</v>
      </c>
      <c r="V169" s="241">
        <v>0.0151076</v>
      </c>
      <c r="W169" s="241">
        <v>0.0048687999999999995</v>
      </c>
      <c r="X169" s="241">
        <v>0</v>
      </c>
      <c r="Y169" s="241">
        <v>0.016969199999999997</v>
      </c>
      <c r="Z169" s="241">
        <v>0.000358</v>
      </c>
      <c r="AA169" s="241">
        <v>0.0388072</v>
      </c>
      <c r="AB169" s="241">
        <v>0.1913868</v>
      </c>
      <c r="AC169" s="241">
        <v>0.1785704</v>
      </c>
      <c r="AD169" s="241">
        <v>0.1916732</v>
      </c>
      <c r="AE169" s="241">
        <v>0.0383776</v>
      </c>
      <c r="AF169" s="241">
        <v>0.038520799999999994</v>
      </c>
      <c r="AI169" s="240">
        <v>13127</v>
      </c>
      <c r="AJ169" s="240">
        <v>9</v>
      </c>
      <c r="AK169" s="240">
        <v>0</v>
      </c>
      <c r="AL169" s="240" t="s">
        <v>695</v>
      </c>
      <c r="AM169" s="240">
        <v>83</v>
      </c>
      <c r="AN169" s="164">
        <v>0.00025988634493363723</v>
      </c>
      <c r="AO169" s="86">
        <f t="shared" si="197"/>
        <v>0.00010395453797345489</v>
      </c>
      <c r="AP169" s="86">
        <f t="shared" si="198"/>
        <v>0</v>
      </c>
      <c r="AQ169" s="86">
        <f t="shared" si="199"/>
        <v>0.007302806292635206</v>
      </c>
      <c r="AR169" s="86">
        <f t="shared" si="200"/>
        <v>0.006237272278407293</v>
      </c>
      <c r="AS169" s="86">
        <f t="shared" si="201"/>
        <v>0</v>
      </c>
      <c r="AT169" s="86">
        <f t="shared" si="202"/>
        <v>0.0003898295174004558</v>
      </c>
      <c r="AU169" s="86">
        <f t="shared" si="203"/>
        <v>0</v>
      </c>
      <c r="AV169" s="86">
        <f t="shared" si="204"/>
        <v>0.004781908746778925</v>
      </c>
      <c r="AW169" s="86">
        <f t="shared" si="205"/>
        <v>0.05551172327782491</v>
      </c>
      <c r="AX169" s="86">
        <f t="shared" si="206"/>
        <v>0.00010395453797345489</v>
      </c>
      <c r="AY169" s="86">
        <f t="shared" si="207"/>
        <v>0</v>
      </c>
      <c r="AZ169" s="86">
        <f t="shared" si="208"/>
        <v>0.005483601878099747</v>
      </c>
      <c r="BA169" s="86">
        <f t="shared" si="209"/>
        <v>0.0017672271455487331</v>
      </c>
      <c r="BB169" s="86">
        <f t="shared" si="210"/>
        <v>0</v>
      </c>
      <c r="BC169" s="86">
        <f t="shared" si="211"/>
        <v>0.006159306374927202</v>
      </c>
      <c r="BD169" s="86">
        <f t="shared" si="212"/>
        <v>0.00012994317246681862</v>
      </c>
      <c r="BE169" s="86">
        <f t="shared" si="213"/>
        <v>0.014085839895403138</v>
      </c>
      <c r="BF169" s="86">
        <f t="shared" si="214"/>
        <v>0.06946762000076123</v>
      </c>
      <c r="BG169" s="86">
        <f t="shared" si="215"/>
        <v>0.06481565442644913</v>
      </c>
      <c r="BH169" s="86">
        <f t="shared" si="216"/>
        <v>0.06957157453873468</v>
      </c>
      <c r="BI169" s="86">
        <f t="shared" si="217"/>
        <v>0.013929908088442956</v>
      </c>
      <c r="BJ169" s="86">
        <f t="shared" si="218"/>
        <v>0.013981885357429683</v>
      </c>
      <c r="BL169" s="86">
        <f t="shared" si="182"/>
        <v>4.553208763237324E-06</v>
      </c>
      <c r="BM169" s="86">
        <f t="shared" si="183"/>
        <v>0</v>
      </c>
      <c r="BN169" s="86">
        <f t="shared" si="184"/>
        <v>0.000319862915617422</v>
      </c>
      <c r="BO169" s="86">
        <f t="shared" si="185"/>
        <v>0.00027319252579423943</v>
      </c>
      <c r="BP169" s="86">
        <f t="shared" si="186"/>
        <v>0</v>
      </c>
      <c r="BQ169" s="86">
        <f t="shared" si="187"/>
        <v>0.002431413479568731</v>
      </c>
      <c r="BR169" s="86">
        <f t="shared" si="188"/>
        <v>0.0002401817622607689</v>
      </c>
      <c r="BS169" s="86">
        <f t="shared" si="189"/>
        <v>0</v>
      </c>
      <c r="BT169" s="86">
        <f t="shared" si="190"/>
        <v>0.00026977761922181143</v>
      </c>
      <c r="BU169" s="268">
        <f t="shared" si="191"/>
        <v>0.00353898151122621</v>
      </c>
      <c r="BW169" s="86">
        <f t="shared" si="173"/>
        <v>4.553208763237324E-06</v>
      </c>
      <c r="BX169" s="86">
        <f t="shared" si="174"/>
        <v>0</v>
      </c>
      <c r="BY169" s="86">
        <f t="shared" si="175"/>
        <v>0.0008529677749797921</v>
      </c>
      <c r="BZ169" s="86">
        <f t="shared" si="176"/>
        <v>0.00027319252579423943</v>
      </c>
      <c r="CA169" s="86">
        <f t="shared" si="177"/>
        <v>0</v>
      </c>
      <c r="CB169" s="86">
        <f t="shared" si="178"/>
        <v>0.002431413479568731</v>
      </c>
      <c r="CC169" s="86">
        <f t="shared" si="179"/>
        <v>0.0006404846993620507</v>
      </c>
      <c r="CD169" s="86">
        <f t="shared" si="180"/>
        <v>0</v>
      </c>
      <c r="CE169" s="86">
        <f t="shared" si="181"/>
        <v>0.00026977761922181143</v>
      </c>
      <c r="CF169" s="86">
        <f t="shared" si="192"/>
        <v>0.004472389307689862</v>
      </c>
      <c r="CH169" s="264">
        <f t="shared" si="193"/>
        <v>0.04731542773130786</v>
      </c>
      <c r="CI169" s="264">
        <f t="shared" si="194"/>
        <v>0.00353898151122621</v>
      </c>
      <c r="CJ169" s="264">
        <f t="shared" si="195"/>
        <v>0.004472389307689862</v>
      </c>
      <c r="CK169" s="293">
        <f t="shared" si="196"/>
        <v>0.019857408526142987</v>
      </c>
    </row>
    <row r="170" spans="1:89" ht="15">
      <c r="A170" s="240">
        <v>13128</v>
      </c>
      <c r="B170" s="261">
        <v>9</v>
      </c>
      <c r="C170" s="240">
        <v>0</v>
      </c>
      <c r="D170" s="240" t="s">
        <v>695</v>
      </c>
      <c r="E170" s="240">
        <v>83</v>
      </c>
      <c r="F170" s="240">
        <v>0.002423</v>
      </c>
      <c r="G170" s="255">
        <v>0.000879475717561736</v>
      </c>
      <c r="H170" s="241">
        <v>0</v>
      </c>
      <c r="I170" s="241">
        <v>0</v>
      </c>
      <c r="J170" s="241">
        <v>0</v>
      </c>
      <c r="K170" s="241">
        <v>0.1250268</v>
      </c>
      <c r="L170" s="241">
        <v>0.09595079999999999</v>
      </c>
      <c r="M170" s="241">
        <v>0</v>
      </c>
      <c r="N170" s="241">
        <v>0.0455524</v>
      </c>
      <c r="O170" s="241">
        <v>0.0026653</v>
      </c>
      <c r="P170" s="241">
        <v>0.06857089999999999</v>
      </c>
      <c r="Q170" s="241">
        <v>0</v>
      </c>
      <c r="R170" s="241">
        <v>0</v>
      </c>
      <c r="S170" s="241">
        <v>0</v>
      </c>
      <c r="T170" s="241">
        <v>0</v>
      </c>
      <c r="U170" s="241">
        <v>0</v>
      </c>
      <c r="V170" s="241">
        <v>0.0908625</v>
      </c>
      <c r="W170" s="241">
        <v>0.034164299999999995</v>
      </c>
      <c r="X170" s="241">
        <v>0</v>
      </c>
      <c r="Y170" s="241">
        <v>0.09595079999999999</v>
      </c>
      <c r="Z170" s="241">
        <v>0.0062997999999999995</v>
      </c>
      <c r="AA170" s="241">
        <v>0.27040679999999995</v>
      </c>
      <c r="AB170" s="241">
        <v>0.27040679999999995</v>
      </c>
      <c r="AC170" s="241">
        <v>0.20159359999999998</v>
      </c>
      <c r="AD170" s="241">
        <v>0.27040679999999995</v>
      </c>
      <c r="AE170" s="241">
        <v>0.26919529999999997</v>
      </c>
      <c r="AF170" s="241">
        <v>0.27040679999999995</v>
      </c>
      <c r="AI170" s="240">
        <v>13128</v>
      </c>
      <c r="AJ170" s="240">
        <v>9</v>
      </c>
      <c r="AK170" s="240">
        <v>0</v>
      </c>
      <c r="AL170" s="240" t="s">
        <v>695</v>
      </c>
      <c r="AM170" s="240">
        <v>83</v>
      </c>
      <c r="AN170" s="164">
        <v>0.000879475717561736</v>
      </c>
      <c r="AO170" s="86">
        <f t="shared" si="197"/>
        <v>0</v>
      </c>
      <c r="AP170" s="86">
        <f t="shared" si="198"/>
        <v>0</v>
      </c>
      <c r="AQ170" s="86">
        <f t="shared" si="199"/>
        <v>0.04538094702618557</v>
      </c>
      <c r="AR170" s="86">
        <f t="shared" si="200"/>
        <v>0.034827238415444745</v>
      </c>
      <c r="AS170" s="86">
        <f t="shared" si="201"/>
        <v>0</v>
      </c>
      <c r="AT170" s="86">
        <f t="shared" si="202"/>
        <v>0.016534143490160635</v>
      </c>
      <c r="AU170" s="86">
        <f t="shared" si="203"/>
        <v>0.0009674232893179096</v>
      </c>
      <c r="AV170" s="86">
        <f t="shared" si="204"/>
        <v>0.024889162806997125</v>
      </c>
      <c r="AW170" s="86">
        <f t="shared" si="205"/>
        <v>0</v>
      </c>
      <c r="AX170" s="86">
        <f t="shared" si="206"/>
        <v>0</v>
      </c>
      <c r="AY170" s="86">
        <f t="shared" si="207"/>
        <v>0</v>
      </c>
      <c r="AZ170" s="86">
        <f t="shared" si="208"/>
        <v>0.0329803394085651</v>
      </c>
      <c r="BA170" s="86">
        <f t="shared" si="209"/>
        <v>0.012400607617620475</v>
      </c>
      <c r="BB170" s="86">
        <f t="shared" si="210"/>
        <v>0</v>
      </c>
      <c r="BC170" s="86">
        <f t="shared" si="211"/>
        <v>0.034827238415444745</v>
      </c>
      <c r="BD170" s="86">
        <f t="shared" si="212"/>
        <v>0.0022866368656605136</v>
      </c>
      <c r="BE170" s="86">
        <f t="shared" si="213"/>
        <v>0.09814949007988973</v>
      </c>
      <c r="BF170" s="86">
        <f t="shared" si="214"/>
        <v>0.09814949007988973</v>
      </c>
      <c r="BG170" s="86">
        <f t="shared" si="215"/>
        <v>0.07317237970113644</v>
      </c>
      <c r="BH170" s="86">
        <f t="shared" si="216"/>
        <v>0.09814949007988973</v>
      </c>
      <c r="BI170" s="86">
        <f t="shared" si="217"/>
        <v>0.09770975222110885</v>
      </c>
      <c r="BJ170" s="86">
        <f t="shared" si="218"/>
        <v>0.09814949007988973</v>
      </c>
      <c r="BL170" s="86">
        <f t="shared" si="182"/>
        <v>0</v>
      </c>
      <c r="BM170" s="86">
        <f t="shared" si="183"/>
        <v>0</v>
      </c>
      <c r="BN170" s="86">
        <f t="shared" si="184"/>
        <v>0.001987685479746928</v>
      </c>
      <c r="BO170" s="86">
        <f t="shared" si="185"/>
        <v>0.0015254330425964798</v>
      </c>
      <c r="BP170" s="86">
        <f t="shared" si="186"/>
        <v>0</v>
      </c>
      <c r="BQ170" s="86">
        <f t="shared" si="187"/>
        <v>0</v>
      </c>
      <c r="BR170" s="86">
        <f t="shared" si="188"/>
        <v>0.0014445388660951515</v>
      </c>
      <c r="BS170" s="86">
        <f t="shared" si="189"/>
        <v>0</v>
      </c>
      <c r="BT170" s="86">
        <f t="shared" si="190"/>
        <v>0.0015254330425964798</v>
      </c>
      <c r="BU170" s="268">
        <f t="shared" si="191"/>
        <v>0.006483090431035039</v>
      </c>
      <c r="BW170" s="86">
        <f t="shared" si="173"/>
        <v>0</v>
      </c>
      <c r="BX170" s="86">
        <f t="shared" si="174"/>
        <v>0</v>
      </c>
      <c r="BY170" s="86">
        <f t="shared" si="175"/>
        <v>0.0053004946126584745</v>
      </c>
      <c r="BZ170" s="86">
        <f t="shared" si="176"/>
        <v>0.0015254330425964798</v>
      </c>
      <c r="CA170" s="86">
        <f t="shared" si="177"/>
        <v>0</v>
      </c>
      <c r="CB170" s="86">
        <f t="shared" si="178"/>
        <v>0</v>
      </c>
      <c r="CC170" s="86">
        <f t="shared" si="179"/>
        <v>0.0038521036429204052</v>
      </c>
      <c r="CD170" s="86">
        <f t="shared" si="180"/>
        <v>0</v>
      </c>
      <c r="CE170" s="86">
        <f t="shared" si="181"/>
        <v>0.0015254330425964798</v>
      </c>
      <c r="CF170" s="86">
        <f t="shared" si="192"/>
        <v>0.01220346434077184</v>
      </c>
      <c r="CH170" s="264">
        <f t="shared" si="193"/>
        <v>0.053415837181829594</v>
      </c>
      <c r="CI170" s="264">
        <f t="shared" si="194"/>
        <v>0.006483090431035039</v>
      </c>
      <c r="CJ170" s="264">
        <f t="shared" si="195"/>
        <v>0.01220346434077184</v>
      </c>
      <c r="CK170" s="293">
        <f t="shared" si="196"/>
        <v>0.05418338167302698</v>
      </c>
    </row>
    <row r="171" spans="1:89" ht="15">
      <c r="A171" s="240">
        <v>13129</v>
      </c>
      <c r="B171" s="261">
        <v>9</v>
      </c>
      <c r="C171" s="240">
        <v>0</v>
      </c>
      <c r="D171" s="240" t="s">
        <v>695</v>
      </c>
      <c r="E171" s="240">
        <v>83</v>
      </c>
      <c r="F171" s="240">
        <v>0.002423</v>
      </c>
      <c r="G171" s="255">
        <v>0.000879475717561736</v>
      </c>
      <c r="H171" s="241">
        <v>0.0046037</v>
      </c>
      <c r="I171" s="241">
        <v>0</v>
      </c>
      <c r="J171" s="241">
        <v>0</v>
      </c>
      <c r="K171" s="241">
        <v>0.1788174</v>
      </c>
      <c r="L171" s="241">
        <v>0.0375565</v>
      </c>
      <c r="M171" s="241">
        <v>0</v>
      </c>
      <c r="N171" s="241">
        <v>0.0334374</v>
      </c>
      <c r="O171" s="241">
        <v>0</v>
      </c>
      <c r="P171" s="241">
        <v>0.3775034</v>
      </c>
      <c r="Q171" s="241">
        <v>1.2992126</v>
      </c>
      <c r="R171" s="241">
        <v>0.002423</v>
      </c>
      <c r="S171" s="241">
        <v>0.002423</v>
      </c>
      <c r="T171" s="241">
        <v>0.0046037</v>
      </c>
      <c r="U171" s="241">
        <v>0</v>
      </c>
      <c r="V171" s="241">
        <v>0.12187689999999998</v>
      </c>
      <c r="W171" s="241">
        <v>0.055728999999999994</v>
      </c>
      <c r="X171" s="241">
        <v>0</v>
      </c>
      <c r="Y171" s="241">
        <v>0.0375565</v>
      </c>
      <c r="Z171" s="241">
        <v>0.014537999999999999</v>
      </c>
      <c r="AA171" s="241">
        <v>0.31789759999999995</v>
      </c>
      <c r="AB171" s="241">
        <v>1.6122641999999998</v>
      </c>
      <c r="AC171" s="241">
        <v>1.2396068</v>
      </c>
      <c r="AD171" s="241">
        <v>1.6168678999999997</v>
      </c>
      <c r="AE171" s="241">
        <v>0.24981129999999996</v>
      </c>
      <c r="AF171" s="241">
        <v>0.3132939</v>
      </c>
      <c r="AI171" s="240">
        <v>13129</v>
      </c>
      <c r="AJ171" s="240">
        <v>9</v>
      </c>
      <c r="AK171" s="240">
        <v>0</v>
      </c>
      <c r="AL171" s="240" t="s">
        <v>695</v>
      </c>
      <c r="AM171" s="240">
        <v>83</v>
      </c>
      <c r="AN171" s="164">
        <v>0.000879475717561736</v>
      </c>
      <c r="AO171" s="86">
        <f t="shared" si="197"/>
        <v>0.0016710038633672983</v>
      </c>
      <c r="AP171" s="86">
        <f t="shared" si="198"/>
        <v>0</v>
      </c>
      <c r="AQ171" s="86">
        <f t="shared" si="199"/>
        <v>0.06490530795605612</v>
      </c>
      <c r="AR171" s="86">
        <f t="shared" si="200"/>
        <v>0.013631873622206908</v>
      </c>
      <c r="AS171" s="86">
        <f t="shared" si="201"/>
        <v>0</v>
      </c>
      <c r="AT171" s="86">
        <f t="shared" si="202"/>
        <v>0.012136764902351957</v>
      </c>
      <c r="AU171" s="86">
        <f t="shared" si="203"/>
        <v>0</v>
      </c>
      <c r="AV171" s="86">
        <f t="shared" si="204"/>
        <v>0.13702231679611845</v>
      </c>
      <c r="AW171" s="86">
        <f t="shared" si="205"/>
        <v>0.4715748797566029</v>
      </c>
      <c r="AX171" s="86">
        <f t="shared" si="206"/>
        <v>0.0016710038633672983</v>
      </c>
      <c r="AY171" s="86">
        <f t="shared" si="207"/>
        <v>0</v>
      </c>
      <c r="AZ171" s="86">
        <f t="shared" si="208"/>
        <v>0.04423762859335532</v>
      </c>
      <c r="BA171" s="86">
        <f t="shared" si="209"/>
        <v>0.020227941503919926</v>
      </c>
      <c r="BB171" s="86">
        <f t="shared" si="210"/>
        <v>0</v>
      </c>
      <c r="BC171" s="86">
        <f t="shared" si="211"/>
        <v>0.013631873622206908</v>
      </c>
      <c r="BD171" s="86">
        <f t="shared" si="212"/>
        <v>0.005276854305370416</v>
      </c>
      <c r="BE171" s="86">
        <f t="shared" si="213"/>
        <v>0.11538721414409973</v>
      </c>
      <c r="BF171" s="86">
        <f t="shared" si="214"/>
        <v>0.585203142465579</v>
      </c>
      <c r="BG171" s="86">
        <f t="shared" si="215"/>
        <v>0.44993977710458416</v>
      </c>
      <c r="BH171" s="86">
        <f t="shared" si="216"/>
        <v>0.5868741463289464</v>
      </c>
      <c r="BI171" s="86">
        <f t="shared" si="217"/>
        <v>0.09067394648061497</v>
      </c>
      <c r="BJ171" s="86">
        <f t="shared" si="218"/>
        <v>0.11371621028073246</v>
      </c>
      <c r="BL171" s="86">
        <f t="shared" si="182"/>
        <v>7.318996921548766E-05</v>
      </c>
      <c r="BM171" s="86">
        <f t="shared" si="183"/>
        <v>0</v>
      </c>
      <c r="BN171" s="86">
        <f t="shared" si="184"/>
        <v>0.002842852488475258</v>
      </c>
      <c r="BO171" s="86">
        <f t="shared" si="185"/>
        <v>0.0005970760646526626</v>
      </c>
      <c r="BP171" s="86">
        <f t="shared" si="186"/>
        <v>0</v>
      </c>
      <c r="BQ171" s="86">
        <f t="shared" si="187"/>
        <v>0.020654979733339206</v>
      </c>
      <c r="BR171" s="86">
        <f t="shared" si="188"/>
        <v>0.0019376081323889628</v>
      </c>
      <c r="BS171" s="86">
        <f t="shared" si="189"/>
        <v>0</v>
      </c>
      <c r="BT171" s="86">
        <f t="shared" si="190"/>
        <v>0.0005970760646526626</v>
      </c>
      <c r="BU171" s="268">
        <f t="shared" si="191"/>
        <v>0.026702782452724238</v>
      </c>
      <c r="BW171" s="86">
        <f t="shared" si="173"/>
        <v>7.318996921548766E-05</v>
      </c>
      <c r="BX171" s="86">
        <f t="shared" si="174"/>
        <v>0</v>
      </c>
      <c r="BY171" s="86">
        <f t="shared" si="175"/>
        <v>0.007580939969267355</v>
      </c>
      <c r="BZ171" s="86">
        <f t="shared" si="176"/>
        <v>0.0005970760646526626</v>
      </c>
      <c r="CA171" s="86">
        <f t="shared" si="177"/>
        <v>0</v>
      </c>
      <c r="CB171" s="86">
        <f t="shared" si="178"/>
        <v>0.020654979733339206</v>
      </c>
      <c r="CC171" s="86">
        <f t="shared" si="179"/>
        <v>0.0051669550197039026</v>
      </c>
      <c r="CD171" s="86">
        <f t="shared" si="180"/>
        <v>0</v>
      </c>
      <c r="CE171" s="86">
        <f t="shared" si="181"/>
        <v>0.0005970760646526626</v>
      </c>
      <c r="CF171" s="86">
        <f t="shared" si="192"/>
        <v>0.03467021682083127</v>
      </c>
      <c r="CH171" s="264">
        <f t="shared" si="193"/>
        <v>0.3284560372863464</v>
      </c>
      <c r="CI171" s="264">
        <f t="shared" si="194"/>
        <v>0.026702782452724238</v>
      </c>
      <c r="CJ171" s="264">
        <f t="shared" si="195"/>
        <v>0.03467021682083127</v>
      </c>
      <c r="CK171" s="293">
        <f t="shared" si="196"/>
        <v>0.15393576268449083</v>
      </c>
    </row>
    <row r="172" spans="1:89" ht="15">
      <c r="A172" s="240">
        <v>13135</v>
      </c>
      <c r="B172" s="261">
        <v>9</v>
      </c>
      <c r="C172" s="240">
        <v>0</v>
      </c>
      <c r="D172" s="240" t="s">
        <v>695</v>
      </c>
      <c r="E172" s="240">
        <v>83</v>
      </c>
      <c r="F172" s="240">
        <v>0.002423</v>
      </c>
      <c r="G172" s="255">
        <v>0.000879475717561736</v>
      </c>
      <c r="H172" s="241">
        <v>0</v>
      </c>
      <c r="I172" s="241">
        <v>0</v>
      </c>
      <c r="J172" s="241">
        <v>0</v>
      </c>
      <c r="K172" s="241">
        <v>0.019141699999999998</v>
      </c>
      <c r="L172" s="241">
        <v>0.012114999999999999</v>
      </c>
      <c r="M172" s="241">
        <v>0</v>
      </c>
      <c r="N172" s="241">
        <v>0.018899399999999997</v>
      </c>
      <c r="O172" s="241">
        <v>0</v>
      </c>
      <c r="P172" s="241">
        <v>0.13859559999999999</v>
      </c>
      <c r="Q172" s="241">
        <v>0.24908439999999998</v>
      </c>
      <c r="R172" s="241">
        <v>0.002423</v>
      </c>
      <c r="S172" s="241">
        <v>0.002423</v>
      </c>
      <c r="T172" s="241">
        <v>0</v>
      </c>
      <c r="U172" s="241">
        <v>0</v>
      </c>
      <c r="V172" s="241">
        <v>0.0118727</v>
      </c>
      <c r="W172" s="241">
        <v>0.0041191</v>
      </c>
      <c r="X172" s="241">
        <v>0</v>
      </c>
      <c r="Y172" s="241">
        <v>0.012114999999999999</v>
      </c>
      <c r="Z172" s="241">
        <v>0.004846</v>
      </c>
      <c r="AA172" s="241">
        <v>0.050398399999999996</v>
      </c>
      <c r="AB172" s="241">
        <v>0.29972509999999997</v>
      </c>
      <c r="AC172" s="241">
        <v>0.16064489999999998</v>
      </c>
      <c r="AD172" s="241">
        <v>0.29972509999999997</v>
      </c>
      <c r="AE172" s="241">
        <v>0.050156099999999995</v>
      </c>
      <c r="AF172" s="241">
        <v>0.050398399999999996</v>
      </c>
      <c r="AI172" s="240">
        <v>13135</v>
      </c>
      <c r="AJ172" s="240">
        <v>9</v>
      </c>
      <c r="AK172" s="240">
        <v>0</v>
      </c>
      <c r="AL172" s="240" t="s">
        <v>695</v>
      </c>
      <c r="AM172" s="240">
        <v>83</v>
      </c>
      <c r="AN172" s="164">
        <v>0.000879475717561736</v>
      </c>
      <c r="AO172" s="86">
        <f t="shared" si="197"/>
        <v>0</v>
      </c>
      <c r="AP172" s="86">
        <f t="shared" si="198"/>
        <v>0</v>
      </c>
      <c r="AQ172" s="86">
        <f t="shared" si="199"/>
        <v>0.006947858168737714</v>
      </c>
      <c r="AR172" s="86">
        <f t="shared" si="200"/>
        <v>0.00439737858780868</v>
      </c>
      <c r="AS172" s="86">
        <f t="shared" si="201"/>
        <v>0</v>
      </c>
      <c r="AT172" s="86">
        <f t="shared" si="202"/>
        <v>0.00685991059698154</v>
      </c>
      <c r="AU172" s="86">
        <f t="shared" si="203"/>
        <v>0</v>
      </c>
      <c r="AV172" s="86">
        <f t="shared" si="204"/>
        <v>0.0503060110445313</v>
      </c>
      <c r="AW172" s="86">
        <f t="shared" si="205"/>
        <v>0.09041010376534646</v>
      </c>
      <c r="AX172" s="86">
        <f t="shared" si="206"/>
        <v>0</v>
      </c>
      <c r="AY172" s="86">
        <f t="shared" si="207"/>
        <v>0</v>
      </c>
      <c r="AZ172" s="86">
        <f t="shared" si="208"/>
        <v>0.004309431016052506</v>
      </c>
      <c r="BA172" s="86">
        <f t="shared" si="209"/>
        <v>0.001495108719854951</v>
      </c>
      <c r="BB172" s="86">
        <f t="shared" si="210"/>
        <v>0</v>
      </c>
      <c r="BC172" s="86">
        <f t="shared" si="211"/>
        <v>0.00439737858780868</v>
      </c>
      <c r="BD172" s="86">
        <f t="shared" si="212"/>
        <v>0.001758951435123472</v>
      </c>
      <c r="BE172" s="86">
        <f t="shared" si="213"/>
        <v>0.01829309492528411</v>
      </c>
      <c r="BF172" s="86">
        <f t="shared" si="214"/>
        <v>0.10879114626238674</v>
      </c>
      <c r="BG172" s="86">
        <f t="shared" si="215"/>
        <v>0.05830924007434309</v>
      </c>
      <c r="BH172" s="86">
        <f t="shared" si="216"/>
        <v>0.10879114626238674</v>
      </c>
      <c r="BI172" s="86">
        <f t="shared" si="217"/>
        <v>0.018205147353527934</v>
      </c>
      <c r="BJ172" s="86">
        <f t="shared" si="218"/>
        <v>0.01829309492528411</v>
      </c>
      <c r="BL172" s="86">
        <f t="shared" si="182"/>
        <v>0</v>
      </c>
      <c r="BM172" s="86">
        <f t="shared" si="183"/>
        <v>0</v>
      </c>
      <c r="BN172" s="86">
        <f t="shared" si="184"/>
        <v>0.00030431618779071186</v>
      </c>
      <c r="BO172" s="86">
        <f t="shared" si="185"/>
        <v>0.00019260518214602015</v>
      </c>
      <c r="BP172" s="86">
        <f t="shared" si="186"/>
        <v>0</v>
      </c>
      <c r="BQ172" s="86">
        <f t="shared" si="187"/>
        <v>0.003959962544922175</v>
      </c>
      <c r="BR172" s="86">
        <f t="shared" si="188"/>
        <v>0.00018875307850309977</v>
      </c>
      <c r="BS172" s="86">
        <f t="shared" si="189"/>
        <v>0</v>
      </c>
      <c r="BT172" s="86">
        <f t="shared" si="190"/>
        <v>0.00019260518214602015</v>
      </c>
      <c r="BU172" s="268">
        <f t="shared" si="191"/>
        <v>0.004838242175508027</v>
      </c>
      <c r="BW172" s="86">
        <f t="shared" si="173"/>
        <v>0</v>
      </c>
      <c r="BX172" s="86">
        <f t="shared" si="174"/>
        <v>0</v>
      </c>
      <c r="BY172" s="86">
        <f t="shared" si="175"/>
        <v>0.0008115098341085651</v>
      </c>
      <c r="BZ172" s="86">
        <f t="shared" si="176"/>
        <v>0.00019260518214602015</v>
      </c>
      <c r="CA172" s="86">
        <f t="shared" si="177"/>
        <v>0</v>
      </c>
      <c r="CB172" s="86">
        <f t="shared" si="178"/>
        <v>0.003959962544922175</v>
      </c>
      <c r="CC172" s="86">
        <f t="shared" si="179"/>
        <v>0.0005033415426749329</v>
      </c>
      <c r="CD172" s="86">
        <f t="shared" si="180"/>
        <v>0</v>
      </c>
      <c r="CE172" s="86">
        <f t="shared" si="181"/>
        <v>0.00019260518214602015</v>
      </c>
      <c r="CF172" s="86">
        <f t="shared" si="192"/>
        <v>0.005660024285997713</v>
      </c>
      <c r="CH172" s="264">
        <f t="shared" si="193"/>
        <v>0.042565745254270454</v>
      </c>
      <c r="CI172" s="264">
        <f t="shared" si="194"/>
        <v>0.004838242175508027</v>
      </c>
      <c r="CJ172" s="264">
        <f t="shared" si="195"/>
        <v>0.005660024285997713</v>
      </c>
      <c r="CK172" s="293">
        <f t="shared" si="196"/>
        <v>0.025130507829829847</v>
      </c>
    </row>
    <row r="173" spans="1:89" ht="15">
      <c r="A173" s="240">
        <v>21002</v>
      </c>
      <c r="B173" s="261">
        <v>9</v>
      </c>
      <c r="C173" s="240">
        <v>0</v>
      </c>
      <c r="D173" s="240" t="s">
        <v>695</v>
      </c>
      <c r="E173" s="240">
        <v>83</v>
      </c>
      <c r="F173" s="240">
        <v>0.003814</v>
      </c>
      <c r="G173" s="255">
        <v>0.0013843666474537602</v>
      </c>
      <c r="H173" s="241">
        <v>0.0041954</v>
      </c>
      <c r="I173" s="241">
        <v>0</v>
      </c>
      <c r="J173" s="241">
        <v>0</v>
      </c>
      <c r="K173" s="241">
        <v>0.0396656</v>
      </c>
      <c r="L173" s="241">
        <v>0.0041954</v>
      </c>
      <c r="M173" s="241">
        <v>0</v>
      </c>
      <c r="N173" s="241">
        <v>0.07017759999999999</v>
      </c>
      <c r="O173" s="241">
        <v>0</v>
      </c>
      <c r="P173" s="241">
        <v>0</v>
      </c>
      <c r="Q173" s="241">
        <v>0.0556844</v>
      </c>
      <c r="R173" s="241">
        <v>0.003814</v>
      </c>
      <c r="S173" s="241">
        <v>0.003814</v>
      </c>
      <c r="T173" s="241">
        <v>0.0041954</v>
      </c>
      <c r="U173" s="241">
        <v>0</v>
      </c>
      <c r="V173" s="241">
        <v>0.0278422</v>
      </c>
      <c r="W173" s="241">
        <v>0.011442</v>
      </c>
      <c r="X173" s="241">
        <v>0</v>
      </c>
      <c r="Y173" s="241">
        <v>0.0041954</v>
      </c>
      <c r="Z173" s="241">
        <v>0.0110606</v>
      </c>
      <c r="AA173" s="241">
        <v>0.1189968</v>
      </c>
      <c r="AB173" s="241">
        <v>0.17048580000000002</v>
      </c>
      <c r="AC173" s="241">
        <v>0.1750626</v>
      </c>
      <c r="AD173" s="241">
        <v>0.17468119999999998</v>
      </c>
      <c r="AE173" s="241">
        <v>0.1140386</v>
      </c>
      <c r="AF173" s="241">
        <v>0.11480140000000001</v>
      </c>
      <c r="AI173" s="240">
        <v>21002</v>
      </c>
      <c r="AJ173" s="240">
        <v>9</v>
      </c>
      <c r="AK173" s="240">
        <v>0</v>
      </c>
      <c r="AL173" s="240" t="s">
        <v>695</v>
      </c>
      <c r="AM173" s="240">
        <v>83</v>
      </c>
      <c r="AN173" s="164">
        <v>0.0013843666474537602</v>
      </c>
      <c r="AO173" s="86">
        <f t="shared" si="197"/>
        <v>0.0015228033121991362</v>
      </c>
      <c r="AP173" s="86">
        <f t="shared" si="198"/>
        <v>0</v>
      </c>
      <c r="AQ173" s="86">
        <f t="shared" si="199"/>
        <v>0.014397413133519108</v>
      </c>
      <c r="AR173" s="86">
        <f t="shared" si="200"/>
        <v>0.0015228033121991362</v>
      </c>
      <c r="AS173" s="86">
        <f t="shared" si="201"/>
        <v>0</v>
      </c>
      <c r="AT173" s="86">
        <f t="shared" si="202"/>
        <v>0.025472346313149184</v>
      </c>
      <c r="AU173" s="86">
        <f t="shared" si="203"/>
        <v>0</v>
      </c>
      <c r="AV173" s="86">
        <f t="shared" si="204"/>
        <v>0</v>
      </c>
      <c r="AW173" s="86">
        <f t="shared" si="205"/>
        <v>0.0202117530528249</v>
      </c>
      <c r="AX173" s="86">
        <f t="shared" si="206"/>
        <v>0.0015228033121991362</v>
      </c>
      <c r="AY173" s="86">
        <f t="shared" si="207"/>
        <v>0</v>
      </c>
      <c r="AZ173" s="86">
        <f t="shared" si="208"/>
        <v>0.01010587652641245</v>
      </c>
      <c r="BA173" s="86">
        <f t="shared" si="209"/>
        <v>0.004153099942361281</v>
      </c>
      <c r="BB173" s="86">
        <f t="shared" si="210"/>
        <v>0</v>
      </c>
      <c r="BC173" s="86">
        <f t="shared" si="211"/>
        <v>0.0015228033121991362</v>
      </c>
      <c r="BD173" s="86">
        <f t="shared" si="212"/>
        <v>0.004014663277615904</v>
      </c>
      <c r="BE173" s="86">
        <f t="shared" si="213"/>
        <v>0.04319223940055732</v>
      </c>
      <c r="BF173" s="86">
        <f t="shared" si="214"/>
        <v>0.06188118914118309</v>
      </c>
      <c r="BG173" s="86">
        <f t="shared" si="215"/>
        <v>0.0635424291181276</v>
      </c>
      <c r="BH173" s="86">
        <f t="shared" si="216"/>
        <v>0.06340399245338221</v>
      </c>
      <c r="BI173" s="86">
        <f t="shared" si="217"/>
        <v>0.041392562758867435</v>
      </c>
      <c r="BJ173" s="86">
        <f t="shared" si="218"/>
        <v>0.041669436088358186</v>
      </c>
      <c r="BL173" s="86">
        <f t="shared" si="182"/>
        <v>6.669878507432217E-05</v>
      </c>
      <c r="BM173" s="86">
        <f t="shared" si="183"/>
        <v>0</v>
      </c>
      <c r="BN173" s="86">
        <f t="shared" si="184"/>
        <v>0.000630606695248137</v>
      </c>
      <c r="BO173" s="86">
        <f t="shared" si="185"/>
        <v>6.669878507432217E-05</v>
      </c>
      <c r="BP173" s="86">
        <f t="shared" si="186"/>
        <v>0</v>
      </c>
      <c r="BQ173" s="86">
        <f t="shared" si="187"/>
        <v>0.0008852747837137305</v>
      </c>
      <c r="BR173" s="86">
        <f t="shared" si="188"/>
        <v>0.00044263739185686527</v>
      </c>
      <c r="BS173" s="86">
        <f t="shared" si="189"/>
        <v>0</v>
      </c>
      <c r="BT173" s="86">
        <f t="shared" si="190"/>
        <v>6.669878507432217E-05</v>
      </c>
      <c r="BU173" s="268">
        <f t="shared" si="191"/>
        <v>0.0021586152260416993</v>
      </c>
      <c r="BW173" s="86">
        <f t="shared" si="173"/>
        <v>6.669878507432217E-05</v>
      </c>
      <c r="BX173" s="86">
        <f t="shared" si="174"/>
        <v>0</v>
      </c>
      <c r="BY173" s="86">
        <f t="shared" si="175"/>
        <v>0.0016816178539950319</v>
      </c>
      <c r="BZ173" s="86">
        <f t="shared" si="176"/>
        <v>6.669878507432217E-05</v>
      </c>
      <c r="CA173" s="86">
        <f t="shared" si="177"/>
        <v>0</v>
      </c>
      <c r="CB173" s="86">
        <f t="shared" si="178"/>
        <v>0.0008852747837137305</v>
      </c>
      <c r="CC173" s="86">
        <f t="shared" si="179"/>
        <v>0.0011803663782849745</v>
      </c>
      <c r="CD173" s="86">
        <f t="shared" si="180"/>
        <v>0</v>
      </c>
      <c r="CE173" s="86">
        <f t="shared" si="181"/>
        <v>6.669878507432217E-05</v>
      </c>
      <c r="CF173" s="86">
        <f t="shared" si="192"/>
        <v>0.003947355371216704</v>
      </c>
      <c r="CH173" s="264">
        <f t="shared" si="193"/>
        <v>0.04638597325623315</v>
      </c>
      <c r="CI173" s="264">
        <f t="shared" si="194"/>
        <v>0.0021586152260416993</v>
      </c>
      <c r="CJ173" s="264">
        <f t="shared" si="195"/>
        <v>0.003947355371216704</v>
      </c>
      <c r="CK173" s="293">
        <f t="shared" si="196"/>
        <v>0.017526257848202165</v>
      </c>
    </row>
    <row r="174" spans="1:89" ht="15">
      <c r="A174" s="240">
        <v>21003</v>
      </c>
      <c r="B174" s="261">
        <v>9</v>
      </c>
      <c r="C174" s="240">
        <v>0</v>
      </c>
      <c r="D174" s="240" t="s">
        <v>695</v>
      </c>
      <c r="E174" s="240">
        <v>83</v>
      </c>
      <c r="F174" s="240">
        <v>0.003814</v>
      </c>
      <c r="G174" s="255">
        <v>0.0013843666474537602</v>
      </c>
      <c r="H174" s="241">
        <v>0.0041954</v>
      </c>
      <c r="I174" s="241">
        <v>0</v>
      </c>
      <c r="J174" s="241">
        <v>0</v>
      </c>
      <c r="K174" s="241">
        <v>0.4065724</v>
      </c>
      <c r="L174" s="241">
        <v>0.18917440000000002</v>
      </c>
      <c r="M174" s="241">
        <v>0</v>
      </c>
      <c r="N174" s="241">
        <v>0.22884000000000002</v>
      </c>
      <c r="O174" s="241">
        <v>0.0331818</v>
      </c>
      <c r="P174" s="241">
        <v>0.27422660000000004</v>
      </c>
      <c r="Q174" s="241">
        <v>0.89629</v>
      </c>
      <c r="R174" s="241">
        <v>0.003814</v>
      </c>
      <c r="S174" s="241">
        <v>0.003814</v>
      </c>
      <c r="T174" s="241">
        <v>0.0041954</v>
      </c>
      <c r="U174" s="241">
        <v>0</v>
      </c>
      <c r="V174" s="241">
        <v>0.35241360000000005</v>
      </c>
      <c r="W174" s="241">
        <v>0.0537774</v>
      </c>
      <c r="X174" s="241">
        <v>0</v>
      </c>
      <c r="Y174" s="241">
        <v>0.18917440000000002</v>
      </c>
      <c r="Z174" s="241">
        <v>0.0213584</v>
      </c>
      <c r="AA174" s="241">
        <v>0.8634896000000001</v>
      </c>
      <c r="AB174" s="241">
        <v>1.7555842000000002</v>
      </c>
      <c r="AC174" s="241">
        <v>1.4859344</v>
      </c>
      <c r="AD174" s="241">
        <v>1.7597795999999999</v>
      </c>
      <c r="AE174" s="241">
        <v>0.8577686000000001</v>
      </c>
      <c r="AF174" s="241">
        <v>0.8592942000000001</v>
      </c>
      <c r="AI174" s="240">
        <v>21003</v>
      </c>
      <c r="AJ174" s="240">
        <v>9</v>
      </c>
      <c r="AK174" s="240">
        <v>0</v>
      </c>
      <c r="AL174" s="240" t="s">
        <v>695</v>
      </c>
      <c r="AM174" s="240">
        <v>83</v>
      </c>
      <c r="AN174" s="164">
        <v>0.0013843666474537602</v>
      </c>
      <c r="AO174" s="86">
        <f t="shared" si="197"/>
        <v>0.0015228033121991362</v>
      </c>
      <c r="AP174" s="86">
        <f t="shared" si="198"/>
        <v>0</v>
      </c>
      <c r="AQ174" s="86">
        <f t="shared" si="199"/>
        <v>0.14757348461857084</v>
      </c>
      <c r="AR174" s="86">
        <f t="shared" si="200"/>
        <v>0.06866458571370651</v>
      </c>
      <c r="AS174" s="86">
        <f t="shared" si="201"/>
        <v>0</v>
      </c>
      <c r="AT174" s="86">
        <f t="shared" si="202"/>
        <v>0.08306199884722562</v>
      </c>
      <c r="AU174" s="86">
        <f t="shared" si="203"/>
        <v>0.012043989832847712</v>
      </c>
      <c r="AV174" s="86">
        <f t="shared" si="204"/>
        <v>0.09953596195192538</v>
      </c>
      <c r="AW174" s="86">
        <f t="shared" si="205"/>
        <v>0.3253261621516337</v>
      </c>
      <c r="AX174" s="86">
        <f t="shared" si="206"/>
        <v>0.0015228033121991362</v>
      </c>
      <c r="AY174" s="86">
        <f t="shared" si="207"/>
        <v>0</v>
      </c>
      <c r="AZ174" s="86">
        <f t="shared" si="208"/>
        <v>0.12791547822472746</v>
      </c>
      <c r="BA174" s="86">
        <f t="shared" si="209"/>
        <v>0.01951956972909802</v>
      </c>
      <c r="BB174" s="86">
        <f t="shared" si="210"/>
        <v>0</v>
      </c>
      <c r="BC174" s="86">
        <f t="shared" si="211"/>
        <v>0.06866458571370651</v>
      </c>
      <c r="BD174" s="86">
        <f t="shared" si="212"/>
        <v>0.007752453225741057</v>
      </c>
      <c r="BE174" s="86">
        <f t="shared" si="213"/>
        <v>0.31342060898353136</v>
      </c>
      <c r="BF174" s="86">
        <f t="shared" si="214"/>
        <v>0.6372239678229659</v>
      </c>
      <c r="BG174" s="86">
        <f t="shared" si="215"/>
        <v>0.539349245847985</v>
      </c>
      <c r="BH174" s="86">
        <f t="shared" si="216"/>
        <v>0.6387467711351649</v>
      </c>
      <c r="BI174" s="86">
        <f t="shared" si="217"/>
        <v>0.3113440590123507</v>
      </c>
      <c r="BJ174" s="86">
        <f t="shared" si="218"/>
        <v>0.3118978056713322</v>
      </c>
      <c r="BL174" s="86">
        <f aca="true" t="shared" si="219" ref="BL174:BL205">0.06*0.73*AO174</f>
        <v>6.669878507432217E-05</v>
      </c>
      <c r="BM174" s="86">
        <f aca="true" t="shared" si="220" ref="BM174:BM205">0.06*0.73*AP174</f>
        <v>0</v>
      </c>
      <c r="BN174" s="86">
        <f aca="true" t="shared" si="221" ref="BN174:BN205">0.06*0.73*AQ174</f>
        <v>0.006463718626293403</v>
      </c>
      <c r="BO174" s="86">
        <f aca="true" t="shared" si="222" ref="BO174:BO205">0.06*0.73*AR174</f>
        <v>0.003007508854260345</v>
      </c>
      <c r="BP174" s="86">
        <f aca="true" t="shared" si="223" ref="BP174:BP205">0.06*0.73*AS174</f>
        <v>0</v>
      </c>
      <c r="BQ174" s="86">
        <f aca="true" t="shared" si="224" ref="BQ174:BQ205">0.06*0.73*AW174</f>
        <v>0.014249285902241554</v>
      </c>
      <c r="BR174" s="86">
        <f aca="true" t="shared" si="225" ref="BR174:BR205">0.06*0.73*AZ174</f>
        <v>0.0056026979462430624</v>
      </c>
      <c r="BS174" s="86">
        <f aca="true" t="shared" si="226" ref="BS174:BS205">0.06*0.73*BB174</f>
        <v>0</v>
      </c>
      <c r="BT174" s="86">
        <f aca="true" t="shared" si="227" ref="BT174:BT205">0.06*0.73*BC174</f>
        <v>0.003007508854260345</v>
      </c>
      <c r="BU174" s="268">
        <f aca="true" t="shared" si="228" ref="BU174:BU205">SUM(BL174:BT174)</f>
        <v>0.03239741896837303</v>
      </c>
      <c r="BW174" s="86">
        <f t="shared" si="173"/>
        <v>6.669878507432217E-05</v>
      </c>
      <c r="BX174" s="86">
        <f t="shared" si="174"/>
        <v>0</v>
      </c>
      <c r="BY174" s="86">
        <f t="shared" si="175"/>
        <v>0.017236583003449074</v>
      </c>
      <c r="BZ174" s="86">
        <f t="shared" si="176"/>
        <v>0.003007508854260345</v>
      </c>
      <c r="CA174" s="86">
        <f t="shared" si="177"/>
        <v>0</v>
      </c>
      <c r="CB174" s="86">
        <f t="shared" si="178"/>
        <v>0.014249285902241554</v>
      </c>
      <c r="CC174" s="86">
        <f t="shared" si="179"/>
        <v>0.014940527856648173</v>
      </c>
      <c r="CD174" s="86">
        <f t="shared" si="180"/>
        <v>0</v>
      </c>
      <c r="CE174" s="86">
        <f t="shared" si="181"/>
        <v>0.003007508854260345</v>
      </c>
      <c r="CF174" s="86">
        <f aca="true" t="shared" si="229" ref="CF174:CF205">SUM(BW174:CE174)</f>
        <v>0.05250811325593381</v>
      </c>
      <c r="CH174" s="264">
        <f aca="true" t="shared" si="230" ref="CH174:CH205">BG174*0.73</f>
        <v>0.3937249494690291</v>
      </c>
      <c r="CI174" s="264">
        <f aca="true" t="shared" si="231" ref="CI174:CI205">BU174</f>
        <v>0.03239741896837303</v>
      </c>
      <c r="CJ174" s="264">
        <f aca="true" t="shared" si="232" ref="CJ174:CJ205">CF174</f>
        <v>0.05250811325593381</v>
      </c>
      <c r="CK174" s="293">
        <f aca="true" t="shared" si="233" ref="CK174:CK205">CJ174*4.44</f>
        <v>0.23313602285634613</v>
      </c>
    </row>
    <row r="175" spans="1:89" ht="15">
      <c r="A175" s="240">
        <v>21004</v>
      </c>
      <c r="B175" s="261">
        <v>9</v>
      </c>
      <c r="C175" s="240">
        <v>0</v>
      </c>
      <c r="D175" s="240" t="s">
        <v>695</v>
      </c>
      <c r="E175" s="240">
        <v>83</v>
      </c>
      <c r="F175" s="240">
        <v>0.003814</v>
      </c>
      <c r="G175" s="255">
        <v>0.0013843666474537602</v>
      </c>
      <c r="H175" s="241">
        <v>0.0713218</v>
      </c>
      <c r="I175" s="241">
        <v>0</v>
      </c>
      <c r="J175" s="241">
        <v>0</v>
      </c>
      <c r="K175" s="241">
        <v>0.1598066</v>
      </c>
      <c r="L175" s="241">
        <v>0</v>
      </c>
      <c r="M175" s="241">
        <v>0</v>
      </c>
      <c r="N175" s="241">
        <v>0.1586624</v>
      </c>
      <c r="O175" s="241">
        <v>0</v>
      </c>
      <c r="P175" s="241">
        <v>0.1826906</v>
      </c>
      <c r="Q175" s="241">
        <v>0.8364102000000001</v>
      </c>
      <c r="R175" s="241">
        <v>0.003814</v>
      </c>
      <c r="S175" s="241">
        <v>0.003814</v>
      </c>
      <c r="T175" s="241">
        <v>0.0041954</v>
      </c>
      <c r="U175" s="241">
        <v>0</v>
      </c>
      <c r="V175" s="241">
        <v>0.1045036</v>
      </c>
      <c r="W175" s="241">
        <v>0.055303000000000005</v>
      </c>
      <c r="X175" s="241">
        <v>0</v>
      </c>
      <c r="Y175" s="241">
        <v>0</v>
      </c>
      <c r="Z175" s="241">
        <v>0.017163</v>
      </c>
      <c r="AA175" s="241">
        <v>0.43098200000000003</v>
      </c>
      <c r="AB175" s="241">
        <v>1.1960704000000002</v>
      </c>
      <c r="AC175" s="241">
        <v>1.0847016</v>
      </c>
      <c r="AD175" s="241">
        <v>1.2673922000000002</v>
      </c>
      <c r="AE175" s="241">
        <v>0.318469</v>
      </c>
      <c r="AF175" s="241">
        <v>0.3596602</v>
      </c>
      <c r="AI175" s="240">
        <v>21004</v>
      </c>
      <c r="AJ175" s="240">
        <v>9</v>
      </c>
      <c r="AK175" s="240">
        <v>0</v>
      </c>
      <c r="AL175" s="240" t="s">
        <v>695</v>
      </c>
      <c r="AM175" s="240">
        <v>83</v>
      </c>
      <c r="AN175" s="164">
        <v>0.0013843666474537602</v>
      </c>
      <c r="AO175" s="86">
        <f t="shared" si="197"/>
        <v>0.02588765630738532</v>
      </c>
      <c r="AP175" s="86">
        <f t="shared" si="198"/>
        <v>0</v>
      </c>
      <c r="AQ175" s="86">
        <f t="shared" si="199"/>
        <v>0.058004962528312554</v>
      </c>
      <c r="AR175" s="86">
        <f t="shared" si="200"/>
        <v>0</v>
      </c>
      <c r="AS175" s="86">
        <f t="shared" si="201"/>
        <v>0</v>
      </c>
      <c r="AT175" s="86">
        <f t="shared" si="202"/>
        <v>0.057589652534076434</v>
      </c>
      <c r="AU175" s="86">
        <f t="shared" si="203"/>
        <v>0</v>
      </c>
      <c r="AV175" s="86">
        <f t="shared" si="204"/>
        <v>0.06631116241303511</v>
      </c>
      <c r="AW175" s="86">
        <f t="shared" si="205"/>
        <v>0.30359160578660965</v>
      </c>
      <c r="AX175" s="86">
        <f t="shared" si="206"/>
        <v>0.0015228033121991362</v>
      </c>
      <c r="AY175" s="86">
        <f t="shared" si="207"/>
        <v>0</v>
      </c>
      <c r="AZ175" s="86">
        <f t="shared" si="208"/>
        <v>0.03793164614023303</v>
      </c>
      <c r="BA175" s="86">
        <f t="shared" si="209"/>
        <v>0.020073316388079524</v>
      </c>
      <c r="BB175" s="86">
        <f t="shared" si="210"/>
        <v>0</v>
      </c>
      <c r="BC175" s="86">
        <f t="shared" si="211"/>
        <v>0</v>
      </c>
      <c r="BD175" s="86">
        <f t="shared" si="212"/>
        <v>0.006229649913541921</v>
      </c>
      <c r="BE175" s="86">
        <f t="shared" si="213"/>
        <v>0.15643343116227493</v>
      </c>
      <c r="BF175" s="86">
        <f t="shared" si="214"/>
        <v>0.43413738064149926</v>
      </c>
      <c r="BG175" s="86">
        <f t="shared" si="215"/>
        <v>0.39371387453584944</v>
      </c>
      <c r="BH175" s="86">
        <f t="shared" si="216"/>
        <v>0.4600250369488846</v>
      </c>
      <c r="BI175" s="86">
        <f t="shared" si="217"/>
        <v>0.11559461506238898</v>
      </c>
      <c r="BJ175" s="86">
        <f t="shared" si="218"/>
        <v>0.13054577485488958</v>
      </c>
      <c r="BL175" s="86">
        <f t="shared" si="219"/>
        <v>0.001133879346263477</v>
      </c>
      <c r="BM175" s="86">
        <f t="shared" si="220"/>
        <v>0</v>
      </c>
      <c r="BN175" s="86">
        <f t="shared" si="221"/>
        <v>0.00254061735874009</v>
      </c>
      <c r="BO175" s="86">
        <f t="shared" si="222"/>
        <v>0</v>
      </c>
      <c r="BP175" s="86">
        <f t="shared" si="223"/>
        <v>0</v>
      </c>
      <c r="BQ175" s="86">
        <f t="shared" si="224"/>
        <v>0.013297312333453503</v>
      </c>
      <c r="BR175" s="86">
        <f t="shared" si="225"/>
        <v>0.0016614061009422069</v>
      </c>
      <c r="BS175" s="86">
        <f t="shared" si="226"/>
        <v>0</v>
      </c>
      <c r="BT175" s="86">
        <f t="shared" si="227"/>
        <v>0</v>
      </c>
      <c r="BU175" s="268">
        <f t="shared" si="228"/>
        <v>0.018633215139399275</v>
      </c>
      <c r="BW175" s="86">
        <f t="shared" si="173"/>
        <v>0.001133879346263477</v>
      </c>
      <c r="BX175" s="86">
        <f t="shared" si="174"/>
        <v>0</v>
      </c>
      <c r="BY175" s="86">
        <f t="shared" si="175"/>
        <v>0.0067749796233069065</v>
      </c>
      <c r="BZ175" s="86">
        <f t="shared" si="176"/>
        <v>0</v>
      </c>
      <c r="CA175" s="86">
        <f t="shared" si="177"/>
        <v>0</v>
      </c>
      <c r="CB175" s="86">
        <f t="shared" si="178"/>
        <v>0.013297312333453503</v>
      </c>
      <c r="CC175" s="86">
        <f t="shared" si="179"/>
        <v>0.00443041626917922</v>
      </c>
      <c r="CD175" s="86">
        <f t="shared" si="180"/>
        <v>0</v>
      </c>
      <c r="CE175" s="86">
        <f t="shared" si="181"/>
        <v>0</v>
      </c>
      <c r="CF175" s="86">
        <f t="shared" si="229"/>
        <v>0.025636587572203107</v>
      </c>
      <c r="CH175" s="264">
        <f t="shared" si="230"/>
        <v>0.28741112841117006</v>
      </c>
      <c r="CI175" s="264">
        <f t="shared" si="231"/>
        <v>0.018633215139399275</v>
      </c>
      <c r="CJ175" s="264">
        <f t="shared" si="232"/>
        <v>0.025636587572203107</v>
      </c>
      <c r="CK175" s="293">
        <f t="shared" si="233"/>
        <v>0.11382644882058181</v>
      </c>
    </row>
    <row r="176" spans="1:89" ht="15">
      <c r="A176" s="240">
        <v>21008</v>
      </c>
      <c r="B176" s="261">
        <v>9</v>
      </c>
      <c r="C176" s="240">
        <v>0</v>
      </c>
      <c r="D176" s="240" t="s">
        <v>695</v>
      </c>
      <c r="E176" s="240">
        <v>83</v>
      </c>
      <c r="F176" s="240">
        <v>0.003814</v>
      </c>
      <c r="G176" s="255">
        <v>0.0013843666474537602</v>
      </c>
      <c r="H176" s="241">
        <v>0.68652</v>
      </c>
      <c r="I176" s="241">
        <v>0</v>
      </c>
      <c r="J176" s="241">
        <v>0</v>
      </c>
      <c r="K176" s="241">
        <v>0.0053396</v>
      </c>
      <c r="L176" s="241">
        <v>0</v>
      </c>
      <c r="M176" s="241">
        <v>0</v>
      </c>
      <c r="N176" s="241">
        <v>0.112513</v>
      </c>
      <c r="O176" s="241">
        <v>0</v>
      </c>
      <c r="P176" s="241">
        <v>0.0278422</v>
      </c>
      <c r="Q176" s="241">
        <v>0.9290904</v>
      </c>
      <c r="R176" s="241">
        <v>0.003814</v>
      </c>
      <c r="S176" s="241">
        <v>0.003814</v>
      </c>
      <c r="T176" s="241">
        <v>0.0854336</v>
      </c>
      <c r="U176" s="241">
        <v>0</v>
      </c>
      <c r="V176" s="241">
        <v>0</v>
      </c>
      <c r="W176" s="241">
        <v>0</v>
      </c>
      <c r="X176" s="241">
        <v>0</v>
      </c>
      <c r="Y176" s="241">
        <v>0</v>
      </c>
      <c r="Z176" s="241">
        <v>0.011823400000000001</v>
      </c>
      <c r="AA176" s="241">
        <v>0.8402242000000001</v>
      </c>
      <c r="AB176" s="241">
        <v>1.0827946</v>
      </c>
      <c r="AC176" s="241">
        <v>1.7414724000000001</v>
      </c>
      <c r="AD176" s="241">
        <v>1.7693146</v>
      </c>
      <c r="AE176" s="241">
        <v>0.1178526</v>
      </c>
      <c r="AF176" s="241">
        <v>0.15370419999999999</v>
      </c>
      <c r="AI176" s="240">
        <v>21008</v>
      </c>
      <c r="AJ176" s="240">
        <v>9</v>
      </c>
      <c r="AK176" s="240">
        <v>0</v>
      </c>
      <c r="AL176" s="240" t="s">
        <v>695</v>
      </c>
      <c r="AM176" s="240">
        <v>83</v>
      </c>
      <c r="AN176" s="164">
        <v>0.0013843666474537602</v>
      </c>
      <c r="AO176" s="86">
        <f t="shared" si="197"/>
        <v>0.24918599654167684</v>
      </c>
      <c r="AP176" s="86">
        <f t="shared" si="198"/>
        <v>0</v>
      </c>
      <c r="AQ176" s="86">
        <f t="shared" si="199"/>
        <v>0.0019381133064352643</v>
      </c>
      <c r="AR176" s="86">
        <f t="shared" si="200"/>
        <v>0</v>
      </c>
      <c r="AS176" s="86">
        <f t="shared" si="201"/>
        <v>0</v>
      </c>
      <c r="AT176" s="86">
        <f t="shared" si="202"/>
        <v>0.04083881609988593</v>
      </c>
      <c r="AU176" s="86">
        <f t="shared" si="203"/>
        <v>0</v>
      </c>
      <c r="AV176" s="86">
        <f t="shared" si="204"/>
        <v>0.01010587652641245</v>
      </c>
      <c r="AW176" s="86">
        <f t="shared" si="205"/>
        <v>0.337231715319736</v>
      </c>
      <c r="AX176" s="86">
        <f t="shared" si="206"/>
        <v>0.03100981290296423</v>
      </c>
      <c r="AY176" s="86">
        <f t="shared" si="207"/>
        <v>0</v>
      </c>
      <c r="AZ176" s="86">
        <f t="shared" si="208"/>
        <v>0</v>
      </c>
      <c r="BA176" s="86">
        <f t="shared" si="209"/>
        <v>0</v>
      </c>
      <c r="BB176" s="86">
        <f t="shared" si="210"/>
        <v>0</v>
      </c>
      <c r="BC176" s="86">
        <f t="shared" si="211"/>
        <v>0</v>
      </c>
      <c r="BD176" s="86">
        <f t="shared" si="212"/>
        <v>0.004291536607106657</v>
      </c>
      <c r="BE176" s="86">
        <f t="shared" si="213"/>
        <v>0.3049759724340634</v>
      </c>
      <c r="BF176" s="86">
        <f t="shared" si="214"/>
        <v>0.3930216912121225</v>
      </c>
      <c r="BG176" s="86">
        <f t="shared" si="215"/>
        <v>0.632101811227387</v>
      </c>
      <c r="BH176" s="86">
        <f t="shared" si="216"/>
        <v>0.6422076877537993</v>
      </c>
      <c r="BI176" s="86">
        <f t="shared" si="217"/>
        <v>0.04277692940632119</v>
      </c>
      <c r="BJ176" s="86">
        <f t="shared" si="218"/>
        <v>0.05578997589238653</v>
      </c>
      <c r="BL176" s="86">
        <f t="shared" si="219"/>
        <v>0.010914346648525445</v>
      </c>
      <c r="BM176" s="86">
        <f t="shared" si="220"/>
        <v>0</v>
      </c>
      <c r="BN176" s="86">
        <f t="shared" si="221"/>
        <v>8.488936282186457E-05</v>
      </c>
      <c r="BO176" s="86">
        <f t="shared" si="222"/>
        <v>0</v>
      </c>
      <c r="BP176" s="86">
        <f t="shared" si="223"/>
        <v>0</v>
      </c>
      <c r="BQ176" s="86">
        <f t="shared" si="224"/>
        <v>0.014770749131004436</v>
      </c>
      <c r="BR176" s="86">
        <f t="shared" si="225"/>
        <v>0</v>
      </c>
      <c r="BS176" s="86">
        <f t="shared" si="226"/>
        <v>0</v>
      </c>
      <c r="BT176" s="86">
        <f t="shared" si="227"/>
        <v>0</v>
      </c>
      <c r="BU176" s="268">
        <f t="shared" si="228"/>
        <v>0.025769985142351744</v>
      </c>
      <c r="BW176" s="86">
        <f t="shared" si="173"/>
        <v>0.010914346648525445</v>
      </c>
      <c r="BX176" s="86">
        <f t="shared" si="174"/>
        <v>0</v>
      </c>
      <c r="BY176" s="86">
        <f t="shared" si="175"/>
        <v>0.00022637163419163888</v>
      </c>
      <c r="BZ176" s="86">
        <f t="shared" si="176"/>
        <v>0</v>
      </c>
      <c r="CA176" s="86">
        <f t="shared" si="177"/>
        <v>0</v>
      </c>
      <c r="CB176" s="86">
        <f t="shared" si="178"/>
        <v>0.014770749131004436</v>
      </c>
      <c r="CC176" s="86">
        <f t="shared" si="179"/>
        <v>0</v>
      </c>
      <c r="CD176" s="86">
        <f t="shared" si="180"/>
        <v>0</v>
      </c>
      <c r="CE176" s="86">
        <f t="shared" si="181"/>
        <v>0</v>
      </c>
      <c r="CF176" s="86">
        <f t="shared" si="229"/>
        <v>0.025911467413721523</v>
      </c>
      <c r="CH176" s="264">
        <f t="shared" si="230"/>
        <v>0.46143432219599245</v>
      </c>
      <c r="CI176" s="264">
        <f t="shared" si="231"/>
        <v>0.025769985142351744</v>
      </c>
      <c r="CJ176" s="264">
        <f t="shared" si="232"/>
        <v>0.025911467413721523</v>
      </c>
      <c r="CK176" s="293">
        <f t="shared" si="233"/>
        <v>0.11504691531692357</v>
      </c>
    </row>
    <row r="177" spans="1:89" ht="15">
      <c r="A177" s="240">
        <v>21009</v>
      </c>
      <c r="B177" s="261">
        <v>9</v>
      </c>
      <c r="C177" s="240">
        <v>0</v>
      </c>
      <c r="D177" s="240" t="s">
        <v>696</v>
      </c>
      <c r="E177" s="240">
        <v>82</v>
      </c>
      <c r="F177" s="240">
        <v>0.003814</v>
      </c>
      <c r="G177" s="255">
        <v>0.0013843666474537602</v>
      </c>
      <c r="H177" s="241">
        <v>3.058828</v>
      </c>
      <c r="I177" s="241">
        <v>0</v>
      </c>
      <c r="J177" s="241">
        <v>0</v>
      </c>
      <c r="K177" s="241">
        <v>0.4794198</v>
      </c>
      <c r="L177" s="241">
        <v>0.3569904</v>
      </c>
      <c r="M177" s="241">
        <v>0</v>
      </c>
      <c r="N177" s="241">
        <v>0.2799476</v>
      </c>
      <c r="O177" s="241">
        <v>0.0255538</v>
      </c>
      <c r="P177" s="241">
        <v>0.43441460000000004</v>
      </c>
      <c r="Q177" s="241">
        <v>1.4901298</v>
      </c>
      <c r="R177" s="241">
        <v>0.003814</v>
      </c>
      <c r="S177" s="241">
        <v>0.003814</v>
      </c>
      <c r="T177" s="241">
        <v>0.008772199999999999</v>
      </c>
      <c r="U177" s="241">
        <v>0</v>
      </c>
      <c r="V177" s="241">
        <v>0.4412798</v>
      </c>
      <c r="W177" s="241">
        <v>0.0377586</v>
      </c>
      <c r="X177" s="241">
        <v>0</v>
      </c>
      <c r="Y177" s="241">
        <v>0.3569904</v>
      </c>
      <c r="Z177" s="241">
        <v>0.0202142</v>
      </c>
      <c r="AA177" s="241">
        <v>4.2011210000000005</v>
      </c>
      <c r="AB177" s="241">
        <v>2.6328042</v>
      </c>
      <c r="AC177" s="241">
        <v>5.2568362</v>
      </c>
      <c r="AD177" s="241">
        <v>5.6916322</v>
      </c>
      <c r="AE177" s="241">
        <v>1.1419116</v>
      </c>
      <c r="AF177" s="241">
        <v>1.142293</v>
      </c>
      <c r="AI177" s="240">
        <v>21009</v>
      </c>
      <c r="AJ177" s="240">
        <v>9</v>
      </c>
      <c r="AK177" s="240">
        <v>0</v>
      </c>
      <c r="AL177" s="240" t="s">
        <v>696</v>
      </c>
      <c r="AM177" s="240">
        <v>82</v>
      </c>
      <c r="AN177" s="164">
        <v>0.0013843666474537602</v>
      </c>
      <c r="AO177" s="86">
        <f t="shared" si="197"/>
        <v>1.1102620512579158</v>
      </c>
      <c r="AP177" s="86">
        <f t="shared" si="198"/>
        <v>0</v>
      </c>
      <c r="AQ177" s="86">
        <f t="shared" si="199"/>
        <v>0.17401488758493766</v>
      </c>
      <c r="AR177" s="86">
        <f t="shared" si="200"/>
        <v>0.12957671820167196</v>
      </c>
      <c r="AS177" s="86">
        <f t="shared" si="201"/>
        <v>0</v>
      </c>
      <c r="AT177" s="86">
        <f t="shared" si="202"/>
        <v>0.101612511923106</v>
      </c>
      <c r="AU177" s="86">
        <f t="shared" si="203"/>
        <v>0.009275256537940193</v>
      </c>
      <c r="AV177" s="86">
        <f t="shared" si="204"/>
        <v>0.15767936114498332</v>
      </c>
      <c r="AW177" s="86">
        <f t="shared" si="205"/>
        <v>0.540872049160184</v>
      </c>
      <c r="AX177" s="86">
        <f t="shared" si="206"/>
        <v>0.003184043289143648</v>
      </c>
      <c r="AY177" s="86">
        <f t="shared" si="207"/>
        <v>0</v>
      </c>
      <c r="AZ177" s="86">
        <f t="shared" si="208"/>
        <v>0.16017122111040005</v>
      </c>
      <c r="BA177" s="86">
        <f t="shared" si="209"/>
        <v>0.013705229809792227</v>
      </c>
      <c r="BB177" s="86">
        <f t="shared" si="210"/>
        <v>0</v>
      </c>
      <c r="BC177" s="86">
        <f t="shared" si="211"/>
        <v>0.12957671820167196</v>
      </c>
      <c r="BD177" s="86">
        <f t="shared" si="212"/>
        <v>0.00733714323150493</v>
      </c>
      <c r="BE177" s="86">
        <f t="shared" si="213"/>
        <v>1.524879862170317</v>
      </c>
      <c r="BF177" s="86">
        <f t="shared" si="214"/>
        <v>0.9556282967373306</v>
      </c>
      <c r="BG177" s="86">
        <f t="shared" si="215"/>
        <v>1.9080725501855178</v>
      </c>
      <c r="BH177" s="86">
        <f t="shared" si="216"/>
        <v>2.0658903479952464</v>
      </c>
      <c r="BI177" s="86">
        <f t="shared" si="217"/>
        <v>0.4144793742476558</v>
      </c>
      <c r="BJ177" s="86">
        <f t="shared" si="218"/>
        <v>0.4146178109124012</v>
      </c>
      <c r="BL177" s="86">
        <f t="shared" si="219"/>
        <v>0.04862947784509671</v>
      </c>
      <c r="BM177" s="86">
        <f t="shared" si="220"/>
        <v>0</v>
      </c>
      <c r="BN177" s="86">
        <f t="shared" si="221"/>
        <v>0.007621852076220269</v>
      </c>
      <c r="BO177" s="86">
        <f t="shared" si="222"/>
        <v>0.0056754602572332315</v>
      </c>
      <c r="BP177" s="86">
        <f t="shared" si="223"/>
        <v>0</v>
      </c>
      <c r="BQ177" s="86">
        <f t="shared" si="224"/>
        <v>0.02369019575321606</v>
      </c>
      <c r="BR177" s="86">
        <f t="shared" si="225"/>
        <v>0.007015499484635522</v>
      </c>
      <c r="BS177" s="86">
        <f t="shared" si="226"/>
        <v>0</v>
      </c>
      <c r="BT177" s="86">
        <f t="shared" si="227"/>
        <v>0.0056754602572332315</v>
      </c>
      <c r="BU177" s="268">
        <f t="shared" si="228"/>
        <v>0.09830794567363502</v>
      </c>
      <c r="BW177" s="86">
        <f t="shared" si="173"/>
        <v>0.04862947784509671</v>
      </c>
      <c r="BX177" s="86">
        <f t="shared" si="174"/>
        <v>0</v>
      </c>
      <c r="BY177" s="86">
        <f t="shared" si="175"/>
        <v>0.02032493886992072</v>
      </c>
      <c r="BZ177" s="86">
        <f t="shared" si="176"/>
        <v>0.0056754602572332315</v>
      </c>
      <c r="CA177" s="86">
        <f t="shared" si="177"/>
        <v>0</v>
      </c>
      <c r="CB177" s="86">
        <f t="shared" si="178"/>
        <v>0.02369019575321606</v>
      </c>
      <c r="CC177" s="86">
        <f t="shared" si="179"/>
        <v>0.018707998625694732</v>
      </c>
      <c r="CD177" s="86">
        <f t="shared" si="180"/>
        <v>0</v>
      </c>
      <c r="CE177" s="86">
        <f t="shared" si="181"/>
        <v>0.0056754602572332315</v>
      </c>
      <c r="CF177" s="86">
        <f t="shared" si="229"/>
        <v>0.12270353160839467</v>
      </c>
      <c r="CH177" s="264">
        <f t="shared" si="230"/>
        <v>1.392892961635428</v>
      </c>
      <c r="CI177" s="264">
        <f t="shared" si="231"/>
        <v>0.09830794567363502</v>
      </c>
      <c r="CJ177" s="264">
        <f t="shared" si="232"/>
        <v>0.12270353160839467</v>
      </c>
      <c r="CK177" s="293">
        <f t="shared" si="233"/>
        <v>0.5448036803412724</v>
      </c>
    </row>
    <row r="178" spans="1:89" ht="15">
      <c r="A178" s="240">
        <v>21010</v>
      </c>
      <c r="B178" s="261">
        <v>9</v>
      </c>
      <c r="C178" s="240">
        <v>0</v>
      </c>
      <c r="D178" s="240" t="s">
        <v>695</v>
      </c>
      <c r="E178" s="240">
        <v>83</v>
      </c>
      <c r="F178" s="240">
        <v>0.003814</v>
      </c>
      <c r="G178" s="255">
        <v>0.0013843666474537602</v>
      </c>
      <c r="H178" s="241">
        <v>1.790673</v>
      </c>
      <c r="I178" s="241">
        <v>0</v>
      </c>
      <c r="J178" s="241">
        <v>0</v>
      </c>
      <c r="K178" s="241">
        <v>0.2505798</v>
      </c>
      <c r="L178" s="241">
        <v>0.07856840000000001</v>
      </c>
      <c r="M178" s="241">
        <v>0</v>
      </c>
      <c r="N178" s="241">
        <v>0.2208306</v>
      </c>
      <c r="O178" s="241">
        <v>0.0255538</v>
      </c>
      <c r="P178" s="241">
        <v>0</v>
      </c>
      <c r="Q178" s="241">
        <v>0.0671264</v>
      </c>
      <c r="R178" s="241">
        <v>0.003814</v>
      </c>
      <c r="S178" s="241">
        <v>0.003814</v>
      </c>
      <c r="T178" s="241">
        <v>0.064838</v>
      </c>
      <c r="U178" s="241">
        <v>0</v>
      </c>
      <c r="V178" s="241">
        <v>0.1788766</v>
      </c>
      <c r="W178" s="241">
        <v>0.035088799999999996</v>
      </c>
      <c r="X178" s="241">
        <v>0.0366144</v>
      </c>
      <c r="Y178" s="241">
        <v>0.07856840000000001</v>
      </c>
      <c r="Z178" s="241">
        <v>0.020595600000000002</v>
      </c>
      <c r="AA178" s="241">
        <v>2.3673498000000004</v>
      </c>
      <c r="AB178" s="241">
        <v>0.6438032</v>
      </c>
      <c r="AC178" s="241">
        <v>2.4344761999999998</v>
      </c>
      <c r="AD178" s="241">
        <v>2.4344761999999998</v>
      </c>
      <c r="AE178" s="241">
        <v>0.5755326000000001</v>
      </c>
      <c r="AF178" s="241">
        <v>0.5766768</v>
      </c>
      <c r="AI178" s="240">
        <v>21010</v>
      </c>
      <c r="AJ178" s="240">
        <v>9</v>
      </c>
      <c r="AK178" s="240">
        <v>0</v>
      </c>
      <c r="AL178" s="240" t="s">
        <v>695</v>
      </c>
      <c r="AM178" s="240">
        <v>83</v>
      </c>
      <c r="AN178" s="164">
        <v>0.0013843666474537602</v>
      </c>
      <c r="AO178" s="86">
        <f t="shared" si="197"/>
        <v>0.6499601409795404</v>
      </c>
      <c r="AP178" s="86">
        <f t="shared" si="198"/>
        <v>0</v>
      </c>
      <c r="AQ178" s="86">
        <f t="shared" si="199"/>
        <v>0.09095288873771205</v>
      </c>
      <c r="AR178" s="86">
        <f t="shared" si="200"/>
        <v>0.028517952937547462</v>
      </c>
      <c r="AS178" s="86">
        <f t="shared" si="201"/>
        <v>0</v>
      </c>
      <c r="AT178" s="86">
        <f t="shared" si="202"/>
        <v>0.08015482888757271</v>
      </c>
      <c r="AU178" s="86">
        <f t="shared" si="203"/>
        <v>0.009275256537940193</v>
      </c>
      <c r="AV178" s="86">
        <f t="shared" si="204"/>
        <v>0</v>
      </c>
      <c r="AW178" s="86">
        <f t="shared" si="205"/>
        <v>0.02436485299518618</v>
      </c>
      <c r="AX178" s="86">
        <f t="shared" si="206"/>
        <v>0.023534233006713926</v>
      </c>
      <c r="AY178" s="86">
        <f t="shared" si="207"/>
        <v>0</v>
      </c>
      <c r="AZ178" s="86">
        <f t="shared" si="208"/>
        <v>0.06492679576558136</v>
      </c>
      <c r="BA178" s="86">
        <f t="shared" si="209"/>
        <v>0.012736173156574592</v>
      </c>
      <c r="BB178" s="86">
        <f t="shared" si="210"/>
        <v>0.013289919815556097</v>
      </c>
      <c r="BC178" s="86">
        <f t="shared" si="211"/>
        <v>0.028517952937547462</v>
      </c>
      <c r="BD178" s="86">
        <f t="shared" si="212"/>
        <v>0.007475579896250305</v>
      </c>
      <c r="BE178" s="86">
        <f t="shared" si="213"/>
        <v>0.859276378074549</v>
      </c>
      <c r="BF178" s="86">
        <f t="shared" si="214"/>
        <v>0.23368109009019472</v>
      </c>
      <c r="BG178" s="86">
        <f t="shared" si="215"/>
        <v>0.8836412310697351</v>
      </c>
      <c r="BH178" s="86">
        <f t="shared" si="216"/>
        <v>0.8836412310697351</v>
      </c>
      <c r="BI178" s="86">
        <f t="shared" si="217"/>
        <v>0.20890092710077243</v>
      </c>
      <c r="BJ178" s="86">
        <f t="shared" si="218"/>
        <v>0.20931623709500854</v>
      </c>
      <c r="BL178" s="86">
        <f t="shared" si="219"/>
        <v>0.028468254174903868</v>
      </c>
      <c r="BM178" s="86">
        <f t="shared" si="220"/>
        <v>0</v>
      </c>
      <c r="BN178" s="86">
        <f t="shared" si="221"/>
        <v>0.003983736526711788</v>
      </c>
      <c r="BO178" s="86">
        <f t="shared" si="222"/>
        <v>0.0012490863386645787</v>
      </c>
      <c r="BP178" s="86">
        <f t="shared" si="223"/>
        <v>0</v>
      </c>
      <c r="BQ178" s="86">
        <f t="shared" si="224"/>
        <v>0.0010671805611891546</v>
      </c>
      <c r="BR178" s="86">
        <f t="shared" si="225"/>
        <v>0.0028437936545324632</v>
      </c>
      <c r="BS178" s="86">
        <f t="shared" si="226"/>
        <v>0.000582098487921357</v>
      </c>
      <c r="BT178" s="86">
        <f t="shared" si="227"/>
        <v>0.0012490863386645787</v>
      </c>
      <c r="BU178" s="268">
        <f t="shared" si="228"/>
        <v>0.03944323608258778</v>
      </c>
      <c r="BW178" s="86">
        <f t="shared" si="173"/>
        <v>0.028468254174903868</v>
      </c>
      <c r="BX178" s="86">
        <f t="shared" si="174"/>
        <v>0</v>
      </c>
      <c r="BY178" s="86">
        <f t="shared" si="175"/>
        <v>0.010623297404564767</v>
      </c>
      <c r="BZ178" s="86">
        <f t="shared" si="176"/>
        <v>0.0012490863386645787</v>
      </c>
      <c r="CA178" s="86">
        <f t="shared" si="177"/>
        <v>0</v>
      </c>
      <c r="CB178" s="86">
        <f t="shared" si="178"/>
        <v>0.0010671805611891546</v>
      </c>
      <c r="CC178" s="86">
        <f t="shared" si="179"/>
        <v>0.007583449745419905</v>
      </c>
      <c r="CD178" s="86">
        <f t="shared" si="180"/>
        <v>0.000582098487921357</v>
      </c>
      <c r="CE178" s="86">
        <f t="shared" si="181"/>
        <v>0.0012490863386645787</v>
      </c>
      <c r="CF178" s="86">
        <f t="shared" si="229"/>
        <v>0.05082245305132821</v>
      </c>
      <c r="CH178" s="264">
        <f t="shared" si="230"/>
        <v>0.6450580986809066</v>
      </c>
      <c r="CI178" s="264">
        <f t="shared" si="231"/>
        <v>0.03944323608258778</v>
      </c>
      <c r="CJ178" s="264">
        <f t="shared" si="232"/>
        <v>0.05082245305132821</v>
      </c>
      <c r="CK178" s="293">
        <f t="shared" si="233"/>
        <v>0.22565169154789727</v>
      </c>
    </row>
    <row r="179" spans="1:89" ht="15">
      <c r="A179" s="240">
        <v>21013</v>
      </c>
      <c r="B179" s="261">
        <v>9</v>
      </c>
      <c r="C179" s="240">
        <v>0</v>
      </c>
      <c r="D179" s="240" t="s">
        <v>696</v>
      </c>
      <c r="E179" s="240">
        <v>82</v>
      </c>
      <c r="F179" s="240">
        <v>0.003814</v>
      </c>
      <c r="G179" s="255">
        <v>0.0013843666474537602</v>
      </c>
      <c r="H179" s="241">
        <v>8.4483914</v>
      </c>
      <c r="I179" s="241">
        <v>0</v>
      </c>
      <c r="J179" s="241">
        <v>0</v>
      </c>
      <c r="K179" s="241">
        <v>0.791405</v>
      </c>
      <c r="L179" s="241">
        <v>0.0461494</v>
      </c>
      <c r="M179" s="241">
        <v>0</v>
      </c>
      <c r="N179" s="241">
        <v>0.6479986000000001</v>
      </c>
      <c r="O179" s="241">
        <v>0</v>
      </c>
      <c r="P179" s="241">
        <v>0</v>
      </c>
      <c r="Q179" s="241">
        <v>0.40428400000000003</v>
      </c>
      <c r="R179" s="241">
        <v>0.003814</v>
      </c>
      <c r="S179" s="241">
        <v>0.003814</v>
      </c>
      <c r="T179" s="241">
        <v>0.33601339999999996</v>
      </c>
      <c r="U179" s="241">
        <v>0</v>
      </c>
      <c r="V179" s="241">
        <v>0.636938</v>
      </c>
      <c r="W179" s="241">
        <v>0.154467</v>
      </c>
      <c r="X179" s="241">
        <v>0</v>
      </c>
      <c r="Y179" s="241">
        <v>0.0461494</v>
      </c>
      <c r="Z179" s="241">
        <v>0.0251724</v>
      </c>
      <c r="AA179" s="241">
        <v>9.9343258</v>
      </c>
      <c r="AB179" s="241">
        <v>1.8902184000000002</v>
      </c>
      <c r="AC179" s="241">
        <v>10.3386098</v>
      </c>
      <c r="AD179" s="241">
        <v>10.3386098</v>
      </c>
      <c r="AE179" s="241">
        <v>1.4855530000000001</v>
      </c>
      <c r="AF179" s="241">
        <v>1.4859344</v>
      </c>
      <c r="AI179" s="240">
        <v>21013</v>
      </c>
      <c r="AJ179" s="240">
        <v>9</v>
      </c>
      <c r="AK179" s="240">
        <v>0</v>
      </c>
      <c r="AL179" s="240" t="s">
        <v>696</v>
      </c>
      <c r="AM179" s="240">
        <v>82</v>
      </c>
      <c r="AN179" s="164">
        <v>0.0013843666474537602</v>
      </c>
      <c r="AO179" s="86">
        <f t="shared" si="197"/>
        <v>3.0665105607748244</v>
      </c>
      <c r="AP179" s="86">
        <f t="shared" si="198"/>
        <v>0</v>
      </c>
      <c r="AQ179" s="86">
        <f t="shared" si="199"/>
        <v>0.28725607934665526</v>
      </c>
      <c r="AR179" s="86">
        <f t="shared" si="200"/>
        <v>0.016750836434190498</v>
      </c>
      <c r="AS179" s="86">
        <f t="shared" si="201"/>
        <v>0</v>
      </c>
      <c r="AT179" s="86">
        <f t="shared" si="202"/>
        <v>0.2352038934023939</v>
      </c>
      <c r="AU179" s="86">
        <f t="shared" si="203"/>
        <v>0</v>
      </c>
      <c r="AV179" s="86">
        <f t="shared" si="204"/>
        <v>0</v>
      </c>
      <c r="AW179" s="86">
        <f t="shared" si="205"/>
        <v>0.14674286463009859</v>
      </c>
      <c r="AX179" s="86">
        <f t="shared" si="206"/>
        <v>0.12196270164067627</v>
      </c>
      <c r="AY179" s="86">
        <f t="shared" si="207"/>
        <v>0</v>
      </c>
      <c r="AZ179" s="86">
        <f t="shared" si="208"/>
        <v>0.23118923012477796</v>
      </c>
      <c r="BA179" s="86">
        <f t="shared" si="209"/>
        <v>0.05606684922187728</v>
      </c>
      <c r="BB179" s="86">
        <f t="shared" si="210"/>
        <v>0</v>
      </c>
      <c r="BC179" s="86">
        <f t="shared" si="211"/>
        <v>0.016750836434190498</v>
      </c>
      <c r="BD179" s="86">
        <f t="shared" si="212"/>
        <v>0.009136819873194818</v>
      </c>
      <c r="BE179" s="86">
        <f t="shared" si="213"/>
        <v>3.605859806622809</v>
      </c>
      <c r="BF179" s="86">
        <f t="shared" si="214"/>
        <v>0.6860921104780836</v>
      </c>
      <c r="BG179" s="86">
        <f t="shared" si="215"/>
        <v>3.752602671252908</v>
      </c>
      <c r="BH179" s="86">
        <f t="shared" si="216"/>
        <v>3.752602671252908</v>
      </c>
      <c r="BI179" s="86">
        <f t="shared" si="217"/>
        <v>0.5392108091832396</v>
      </c>
      <c r="BJ179" s="86">
        <f t="shared" si="218"/>
        <v>0.539349245847985</v>
      </c>
      <c r="BL179" s="86">
        <f t="shared" si="219"/>
        <v>0.13431316256193732</v>
      </c>
      <c r="BM179" s="86">
        <f t="shared" si="220"/>
        <v>0</v>
      </c>
      <c r="BN179" s="86">
        <f t="shared" si="221"/>
        <v>0.0125818162753835</v>
      </c>
      <c r="BO179" s="86">
        <f t="shared" si="222"/>
        <v>0.0007336866358175438</v>
      </c>
      <c r="BP179" s="86">
        <f t="shared" si="223"/>
        <v>0</v>
      </c>
      <c r="BQ179" s="86">
        <f t="shared" si="224"/>
        <v>0.006427337470798318</v>
      </c>
      <c r="BR179" s="86">
        <f t="shared" si="225"/>
        <v>0.010126088279465274</v>
      </c>
      <c r="BS179" s="86">
        <f t="shared" si="226"/>
        <v>0</v>
      </c>
      <c r="BT179" s="86">
        <f t="shared" si="227"/>
        <v>0.0007336866358175438</v>
      </c>
      <c r="BU179" s="268">
        <f t="shared" si="228"/>
        <v>0.1649157778592195</v>
      </c>
      <c r="BW179" s="86">
        <f t="shared" si="173"/>
        <v>0.13431316256193732</v>
      </c>
      <c r="BX179" s="86">
        <f t="shared" si="174"/>
        <v>0</v>
      </c>
      <c r="BY179" s="86">
        <f t="shared" si="175"/>
        <v>0.03355151006768933</v>
      </c>
      <c r="BZ179" s="86">
        <f t="shared" si="176"/>
        <v>0.0007336866358175438</v>
      </c>
      <c r="CA179" s="86">
        <f t="shared" si="177"/>
        <v>0</v>
      </c>
      <c r="CB179" s="86">
        <f t="shared" si="178"/>
        <v>0.006427337470798318</v>
      </c>
      <c r="CC179" s="86">
        <f t="shared" si="179"/>
        <v>0.027002902078574077</v>
      </c>
      <c r="CD179" s="86">
        <f t="shared" si="180"/>
        <v>0</v>
      </c>
      <c r="CE179" s="86">
        <f t="shared" si="181"/>
        <v>0.0007336866358175438</v>
      </c>
      <c r="CF179" s="86">
        <f t="shared" si="229"/>
        <v>0.20276228545063416</v>
      </c>
      <c r="CH179" s="264">
        <f t="shared" si="230"/>
        <v>2.7393999500146227</v>
      </c>
      <c r="CI179" s="264">
        <f t="shared" si="231"/>
        <v>0.1649157778592195</v>
      </c>
      <c r="CJ179" s="264">
        <f t="shared" si="232"/>
        <v>0.20276228545063416</v>
      </c>
      <c r="CK179" s="293">
        <f t="shared" si="233"/>
        <v>0.9002645474008157</v>
      </c>
    </row>
    <row r="180" spans="1:89" ht="15">
      <c r="A180" s="240">
        <v>21016</v>
      </c>
      <c r="B180" s="261">
        <v>9</v>
      </c>
      <c r="C180" s="240">
        <v>0</v>
      </c>
      <c r="D180" s="240" t="s">
        <v>695</v>
      </c>
      <c r="E180" s="240">
        <v>83</v>
      </c>
      <c r="F180" s="240">
        <v>0.028115</v>
      </c>
      <c r="G180" s="255">
        <v>0.010204894675711187</v>
      </c>
      <c r="H180" s="241">
        <v>7.065299500000001</v>
      </c>
      <c r="I180" s="241">
        <v>0</v>
      </c>
      <c r="J180" s="241">
        <v>0</v>
      </c>
      <c r="K180" s="241">
        <v>4.239742000000001</v>
      </c>
      <c r="L180" s="241">
        <v>2.5612765</v>
      </c>
      <c r="M180" s="241">
        <v>0</v>
      </c>
      <c r="N180" s="241">
        <v>0.84345</v>
      </c>
      <c r="O180" s="241">
        <v>0</v>
      </c>
      <c r="P180" s="241">
        <v>1.2061335</v>
      </c>
      <c r="Q180" s="241">
        <v>0.3289455</v>
      </c>
      <c r="R180" s="241">
        <v>0.028115</v>
      </c>
      <c r="S180" s="241">
        <v>0.028115</v>
      </c>
      <c r="T180" s="241">
        <v>1.585686</v>
      </c>
      <c r="U180" s="241">
        <v>0</v>
      </c>
      <c r="V180" s="241">
        <v>3.4609565</v>
      </c>
      <c r="W180" s="241">
        <v>0.775974</v>
      </c>
      <c r="X180" s="241">
        <v>0</v>
      </c>
      <c r="Y180" s="241">
        <v>2.5612765</v>
      </c>
      <c r="Z180" s="241">
        <v>0.629776</v>
      </c>
      <c r="AA180" s="241">
        <v>14.715391</v>
      </c>
      <c r="AB180" s="241">
        <v>7.979037000000001</v>
      </c>
      <c r="AC180" s="241">
        <v>13.838203</v>
      </c>
      <c r="AD180" s="241">
        <v>15.044336500000002</v>
      </c>
      <c r="AE180" s="241">
        <v>7.6444684999999994</v>
      </c>
      <c r="AF180" s="241">
        <v>7.650091500000001</v>
      </c>
      <c r="AI180" s="240">
        <v>21016</v>
      </c>
      <c r="AJ180" s="240">
        <v>9</v>
      </c>
      <c r="AK180" s="240">
        <v>0</v>
      </c>
      <c r="AL180" s="240" t="s">
        <v>695</v>
      </c>
      <c r="AM180" s="240">
        <v>83</v>
      </c>
      <c r="AN180" s="164">
        <v>0.010204894675711187</v>
      </c>
      <c r="AO180" s="86">
        <f t="shared" si="197"/>
        <v>2.564490032006222</v>
      </c>
      <c r="AP180" s="86">
        <f t="shared" si="198"/>
        <v>0</v>
      </c>
      <c r="AQ180" s="86">
        <f t="shared" si="199"/>
        <v>1.538898117097247</v>
      </c>
      <c r="AR180" s="86">
        <f t="shared" si="200"/>
        <v>0.9296659049572892</v>
      </c>
      <c r="AS180" s="86">
        <f t="shared" si="201"/>
        <v>0</v>
      </c>
      <c r="AT180" s="86">
        <f t="shared" si="202"/>
        <v>0.30614684027133565</v>
      </c>
      <c r="AU180" s="86">
        <f t="shared" si="203"/>
        <v>0</v>
      </c>
      <c r="AV180" s="86">
        <f t="shared" si="204"/>
        <v>0.4377899815880099</v>
      </c>
      <c r="AW180" s="86">
        <f t="shared" si="205"/>
        <v>0.11939726770582089</v>
      </c>
      <c r="AX180" s="86">
        <f t="shared" si="206"/>
        <v>0.5755560597101108</v>
      </c>
      <c r="AY180" s="86">
        <f t="shared" si="207"/>
        <v>0</v>
      </c>
      <c r="AZ180" s="86">
        <f t="shared" si="208"/>
        <v>1.256222534580047</v>
      </c>
      <c r="BA180" s="86">
        <f t="shared" si="209"/>
        <v>0.28165509304962877</v>
      </c>
      <c r="BB180" s="86">
        <f t="shared" si="210"/>
        <v>0</v>
      </c>
      <c r="BC180" s="86">
        <f t="shared" si="211"/>
        <v>0.9296659049572892</v>
      </c>
      <c r="BD180" s="86">
        <f t="shared" si="212"/>
        <v>0.2285896407359306</v>
      </c>
      <c r="BE180" s="86">
        <f t="shared" si="213"/>
        <v>5.341241873267235</v>
      </c>
      <c r="BF180" s="86">
        <f t="shared" si="214"/>
        <v>2.8961491089668354</v>
      </c>
      <c r="BG180" s="86">
        <f t="shared" si="215"/>
        <v>5.022849159385046</v>
      </c>
      <c r="BH180" s="86">
        <f t="shared" si="216"/>
        <v>5.460639140973057</v>
      </c>
      <c r="BI180" s="86">
        <f t="shared" si="217"/>
        <v>2.7747108623258714</v>
      </c>
      <c r="BJ180" s="86">
        <f t="shared" si="218"/>
        <v>2.776751841261014</v>
      </c>
      <c r="BL180" s="86">
        <f t="shared" si="219"/>
        <v>0.11232466340187251</v>
      </c>
      <c r="BM180" s="86">
        <f t="shared" si="220"/>
        <v>0</v>
      </c>
      <c r="BN180" s="86">
        <f t="shared" si="221"/>
        <v>0.06740373752885942</v>
      </c>
      <c r="BO180" s="86">
        <f t="shared" si="222"/>
        <v>0.040719366637129266</v>
      </c>
      <c r="BP180" s="86">
        <f t="shared" si="223"/>
        <v>0</v>
      </c>
      <c r="BQ180" s="86">
        <f t="shared" si="224"/>
        <v>0.0052296003255149544</v>
      </c>
      <c r="BR180" s="86">
        <f t="shared" si="225"/>
        <v>0.05502254701460606</v>
      </c>
      <c r="BS180" s="86">
        <f t="shared" si="226"/>
        <v>0</v>
      </c>
      <c r="BT180" s="86">
        <f t="shared" si="227"/>
        <v>0.040719366637129266</v>
      </c>
      <c r="BU180" s="268">
        <f t="shared" si="228"/>
        <v>0.3214192815451115</v>
      </c>
      <c r="BW180" s="86">
        <f t="shared" si="173"/>
        <v>0.11232466340187251</v>
      </c>
      <c r="BX180" s="86">
        <f t="shared" si="174"/>
        <v>0</v>
      </c>
      <c r="BY180" s="86">
        <f t="shared" si="175"/>
        <v>0.17974330007695846</v>
      </c>
      <c r="BZ180" s="86">
        <f t="shared" si="176"/>
        <v>0.040719366637129266</v>
      </c>
      <c r="CA180" s="86">
        <f t="shared" si="177"/>
        <v>0</v>
      </c>
      <c r="CB180" s="86">
        <f t="shared" si="178"/>
        <v>0.0052296003255149544</v>
      </c>
      <c r="CC180" s="86">
        <f t="shared" si="179"/>
        <v>0.14672679203894956</v>
      </c>
      <c r="CD180" s="86">
        <f t="shared" si="180"/>
        <v>0</v>
      </c>
      <c r="CE180" s="86">
        <f t="shared" si="181"/>
        <v>0.040719366637129266</v>
      </c>
      <c r="CF180" s="86">
        <f t="shared" si="229"/>
        <v>0.525463089117554</v>
      </c>
      <c r="CH180" s="264">
        <f t="shared" si="230"/>
        <v>3.666679886351084</v>
      </c>
      <c r="CI180" s="264">
        <f t="shared" si="231"/>
        <v>0.3214192815451115</v>
      </c>
      <c r="CJ180" s="264">
        <f t="shared" si="232"/>
        <v>0.525463089117554</v>
      </c>
      <c r="CK180" s="293">
        <f t="shared" si="233"/>
        <v>2.33305611568194</v>
      </c>
    </row>
    <row r="181" spans="1:89" ht="15">
      <c r="A181" s="240">
        <v>21017</v>
      </c>
      <c r="B181" s="261">
        <v>9</v>
      </c>
      <c r="C181" s="240">
        <v>0</v>
      </c>
      <c r="D181" s="240" t="s">
        <v>695</v>
      </c>
      <c r="E181" s="240">
        <v>83</v>
      </c>
      <c r="F181" s="240">
        <v>0.028115</v>
      </c>
      <c r="G181" s="255">
        <v>0.010204894675711187</v>
      </c>
      <c r="H181" s="241">
        <v>0.8940570000000001</v>
      </c>
      <c r="I181" s="241">
        <v>0</v>
      </c>
      <c r="J181" s="241">
        <v>0</v>
      </c>
      <c r="K181" s="241">
        <v>2.3138645</v>
      </c>
      <c r="L181" s="241">
        <v>0.9024915000000001</v>
      </c>
      <c r="M181" s="241">
        <v>0</v>
      </c>
      <c r="N181" s="241">
        <v>1.2848555000000002</v>
      </c>
      <c r="O181" s="241">
        <v>0.303642</v>
      </c>
      <c r="P181" s="241">
        <v>1.0205745</v>
      </c>
      <c r="Q181" s="241">
        <v>0.0984025</v>
      </c>
      <c r="R181" s="241">
        <v>0.028115</v>
      </c>
      <c r="S181" s="241">
        <v>0.028115</v>
      </c>
      <c r="T181" s="241">
        <v>0</v>
      </c>
      <c r="U181" s="241">
        <v>0</v>
      </c>
      <c r="V181" s="241">
        <v>1.653162</v>
      </c>
      <c r="W181" s="241">
        <v>0.573546</v>
      </c>
      <c r="X181" s="241">
        <v>0</v>
      </c>
      <c r="Y181" s="241">
        <v>0.826581</v>
      </c>
      <c r="Z181" s="241">
        <v>0.3795525</v>
      </c>
      <c r="AA181" s="241">
        <v>5.7045335</v>
      </c>
      <c r="AB181" s="241">
        <v>4.908879</v>
      </c>
      <c r="AC181" s="241">
        <v>4.7823615</v>
      </c>
      <c r="AD181" s="241">
        <v>5.802936000000001</v>
      </c>
      <c r="AE181" s="241">
        <v>4.8048535</v>
      </c>
      <c r="AF181" s="241">
        <v>4.8104765</v>
      </c>
      <c r="AI181" s="240">
        <v>21017</v>
      </c>
      <c r="AJ181" s="240">
        <v>9</v>
      </c>
      <c r="AK181" s="240">
        <v>0</v>
      </c>
      <c r="AL181" s="240" t="s">
        <v>695</v>
      </c>
      <c r="AM181" s="240">
        <v>83</v>
      </c>
      <c r="AN181" s="164">
        <v>0.010204894675711187</v>
      </c>
      <c r="AO181" s="86">
        <f t="shared" si="197"/>
        <v>0.3245156506876158</v>
      </c>
      <c r="AP181" s="86">
        <f t="shared" si="198"/>
        <v>0</v>
      </c>
      <c r="AQ181" s="86">
        <f t="shared" si="199"/>
        <v>0.8398628318110308</v>
      </c>
      <c r="AR181" s="86">
        <f t="shared" si="200"/>
        <v>0.32757711909032916</v>
      </c>
      <c r="AS181" s="86">
        <f t="shared" si="201"/>
        <v>0</v>
      </c>
      <c r="AT181" s="86">
        <f t="shared" si="202"/>
        <v>0.4663636866800013</v>
      </c>
      <c r="AU181" s="86">
        <f t="shared" si="203"/>
        <v>0.11021286249768084</v>
      </c>
      <c r="AV181" s="86">
        <f t="shared" si="204"/>
        <v>0.37043767672831607</v>
      </c>
      <c r="AW181" s="86">
        <f t="shared" si="205"/>
        <v>0.035717131364989156</v>
      </c>
      <c r="AX181" s="86">
        <f t="shared" si="206"/>
        <v>0</v>
      </c>
      <c r="AY181" s="86">
        <f t="shared" si="207"/>
        <v>0</v>
      </c>
      <c r="AZ181" s="86">
        <f t="shared" si="208"/>
        <v>0.6000478069318178</v>
      </c>
      <c r="BA181" s="86">
        <f t="shared" si="209"/>
        <v>0.2081798513845082</v>
      </c>
      <c r="BB181" s="86">
        <f t="shared" si="210"/>
        <v>0</v>
      </c>
      <c r="BC181" s="86">
        <f t="shared" si="211"/>
        <v>0.3000239034659089</v>
      </c>
      <c r="BD181" s="86">
        <f t="shared" si="212"/>
        <v>0.13776607812210104</v>
      </c>
      <c r="BE181" s="86">
        <f t="shared" si="213"/>
        <v>2.0705731297018</v>
      </c>
      <c r="BF181" s="86">
        <f t="shared" si="214"/>
        <v>1.7817746103791732</v>
      </c>
      <c r="BG181" s="86">
        <f t="shared" si="215"/>
        <v>1.7358525843384731</v>
      </c>
      <c r="BH181" s="86">
        <f t="shared" si="216"/>
        <v>2.1062902610667895</v>
      </c>
      <c r="BI181" s="86">
        <f t="shared" si="217"/>
        <v>1.744016500079042</v>
      </c>
      <c r="BJ181" s="86">
        <f t="shared" si="218"/>
        <v>1.746057479014184</v>
      </c>
      <c r="BL181" s="86">
        <f t="shared" si="219"/>
        <v>0.01421378550011757</v>
      </c>
      <c r="BM181" s="86">
        <f t="shared" si="220"/>
        <v>0</v>
      </c>
      <c r="BN181" s="86">
        <f t="shared" si="221"/>
        <v>0.036785992033323146</v>
      </c>
      <c r="BO181" s="86">
        <f t="shared" si="222"/>
        <v>0.014347877816156417</v>
      </c>
      <c r="BP181" s="86">
        <f t="shared" si="223"/>
        <v>0</v>
      </c>
      <c r="BQ181" s="86">
        <f t="shared" si="224"/>
        <v>0.001564410353786525</v>
      </c>
      <c r="BR181" s="86">
        <f t="shared" si="225"/>
        <v>0.02628209394361362</v>
      </c>
      <c r="BS181" s="86">
        <f t="shared" si="226"/>
        <v>0</v>
      </c>
      <c r="BT181" s="86">
        <f t="shared" si="227"/>
        <v>0.01314104697180681</v>
      </c>
      <c r="BU181" s="268">
        <f t="shared" si="228"/>
        <v>0.10633520661880409</v>
      </c>
      <c r="BW181" s="86">
        <f t="shared" si="173"/>
        <v>0.01421378550011757</v>
      </c>
      <c r="BX181" s="86">
        <f t="shared" si="174"/>
        <v>0</v>
      </c>
      <c r="BY181" s="86">
        <f t="shared" si="175"/>
        <v>0.0980959787555284</v>
      </c>
      <c r="BZ181" s="86">
        <f t="shared" si="176"/>
        <v>0.014347877816156417</v>
      </c>
      <c r="CA181" s="86">
        <f t="shared" si="177"/>
        <v>0</v>
      </c>
      <c r="CB181" s="86">
        <f t="shared" si="178"/>
        <v>0.001564410353786525</v>
      </c>
      <c r="CC181" s="86">
        <f t="shared" si="179"/>
        <v>0.07008558384963634</v>
      </c>
      <c r="CD181" s="86">
        <f t="shared" si="180"/>
        <v>0</v>
      </c>
      <c r="CE181" s="86">
        <f t="shared" si="181"/>
        <v>0.01314104697180681</v>
      </c>
      <c r="CF181" s="86">
        <f t="shared" si="229"/>
        <v>0.21144868324703206</v>
      </c>
      <c r="CH181" s="264">
        <f t="shared" si="230"/>
        <v>1.2671723865670854</v>
      </c>
      <c r="CI181" s="264">
        <f t="shared" si="231"/>
        <v>0.10633520661880409</v>
      </c>
      <c r="CJ181" s="264">
        <f t="shared" si="232"/>
        <v>0.21144868324703206</v>
      </c>
      <c r="CK181" s="293">
        <f t="shared" si="233"/>
        <v>0.9388321536168224</v>
      </c>
    </row>
    <row r="182" spans="1:89" ht="15">
      <c r="A182" s="240">
        <v>21019</v>
      </c>
      <c r="B182" s="261">
        <v>9</v>
      </c>
      <c r="C182" s="240">
        <v>0</v>
      </c>
      <c r="D182" s="240" t="s">
        <v>629</v>
      </c>
      <c r="E182" s="240">
        <v>82</v>
      </c>
      <c r="F182" s="240">
        <v>0.003814</v>
      </c>
      <c r="G182" s="255">
        <v>0.0013843666474537602</v>
      </c>
      <c r="H182" s="241">
        <v>0</v>
      </c>
      <c r="I182" s="241">
        <v>0</v>
      </c>
      <c r="J182" s="241">
        <v>0</v>
      </c>
      <c r="K182" s="241">
        <v>0.0911546</v>
      </c>
      <c r="L182" s="241">
        <v>0</v>
      </c>
      <c r="M182" s="241">
        <v>0</v>
      </c>
      <c r="N182" s="241">
        <v>0.0465308</v>
      </c>
      <c r="O182" s="241">
        <v>0</v>
      </c>
      <c r="P182" s="241">
        <v>0.1365412</v>
      </c>
      <c r="Q182" s="241">
        <v>0.8058982000000001</v>
      </c>
      <c r="R182" s="241">
        <v>0.003814</v>
      </c>
      <c r="S182" s="241">
        <v>0.003814</v>
      </c>
      <c r="T182" s="241">
        <v>0</v>
      </c>
      <c r="U182" s="241">
        <v>0</v>
      </c>
      <c r="V182" s="241">
        <v>0.07017759999999999</v>
      </c>
      <c r="W182" s="241">
        <v>0.0080094</v>
      </c>
      <c r="X182" s="241">
        <v>0.013349</v>
      </c>
      <c r="Y182" s="241">
        <v>0</v>
      </c>
      <c r="Z182" s="241">
        <v>0.0160188</v>
      </c>
      <c r="AA182" s="241">
        <v>0.13806680000000002</v>
      </c>
      <c r="AB182" s="241">
        <v>0.9443464</v>
      </c>
      <c r="AC182" s="241">
        <v>0.8074238</v>
      </c>
      <c r="AD182" s="241">
        <v>0.9443464</v>
      </c>
      <c r="AE182" s="241">
        <v>0.1376854</v>
      </c>
      <c r="AF182" s="241">
        <v>0.13806680000000002</v>
      </c>
      <c r="AI182" s="240">
        <v>21019</v>
      </c>
      <c r="AJ182" s="240">
        <v>9</v>
      </c>
      <c r="AK182" s="240">
        <v>0</v>
      </c>
      <c r="AL182" s="240" t="s">
        <v>629</v>
      </c>
      <c r="AM182" s="240">
        <v>82</v>
      </c>
      <c r="AN182" s="164">
        <v>0.0013843666474537602</v>
      </c>
      <c r="AO182" s="86">
        <f t="shared" si="197"/>
        <v>0</v>
      </c>
      <c r="AP182" s="86">
        <f t="shared" si="198"/>
        <v>0</v>
      </c>
      <c r="AQ182" s="86">
        <f t="shared" si="199"/>
        <v>0.03308636287414487</v>
      </c>
      <c r="AR182" s="86">
        <f t="shared" si="200"/>
        <v>0</v>
      </c>
      <c r="AS182" s="86">
        <f t="shared" si="201"/>
        <v>0</v>
      </c>
      <c r="AT182" s="86">
        <f t="shared" si="202"/>
        <v>0.016889273098935873</v>
      </c>
      <c r="AU182" s="86">
        <f t="shared" si="203"/>
        <v>0</v>
      </c>
      <c r="AV182" s="86">
        <f t="shared" si="204"/>
        <v>0.04956032597884462</v>
      </c>
      <c r="AW182" s="86">
        <f t="shared" si="205"/>
        <v>0.29251667260697956</v>
      </c>
      <c r="AX182" s="86">
        <f t="shared" si="206"/>
        <v>0</v>
      </c>
      <c r="AY182" s="86">
        <f t="shared" si="207"/>
        <v>0</v>
      </c>
      <c r="AZ182" s="86">
        <f t="shared" si="208"/>
        <v>0.025472346313149184</v>
      </c>
      <c r="BA182" s="86">
        <f t="shared" si="209"/>
        <v>0.0029071699596528965</v>
      </c>
      <c r="BB182" s="86">
        <f t="shared" si="210"/>
        <v>0.004845283266088161</v>
      </c>
      <c r="BC182" s="86">
        <f t="shared" si="211"/>
        <v>0</v>
      </c>
      <c r="BD182" s="86">
        <f t="shared" si="212"/>
        <v>0.005814339919305793</v>
      </c>
      <c r="BE182" s="86">
        <f t="shared" si="213"/>
        <v>0.05011407263782613</v>
      </c>
      <c r="BF182" s="86">
        <f t="shared" si="214"/>
        <v>0.342769181909551</v>
      </c>
      <c r="BG182" s="86">
        <f t="shared" si="215"/>
        <v>0.293070419265961</v>
      </c>
      <c r="BH182" s="86">
        <f t="shared" si="216"/>
        <v>0.342769181909551</v>
      </c>
      <c r="BI182" s="86">
        <f t="shared" si="217"/>
        <v>0.04997563597308075</v>
      </c>
      <c r="BJ182" s="86">
        <f t="shared" si="218"/>
        <v>0.05011407263782613</v>
      </c>
      <c r="BL182" s="86">
        <f t="shared" si="219"/>
        <v>0</v>
      </c>
      <c r="BM182" s="86">
        <f t="shared" si="220"/>
        <v>0</v>
      </c>
      <c r="BN182" s="86">
        <f t="shared" si="221"/>
        <v>0.0014491826938875451</v>
      </c>
      <c r="BO182" s="86">
        <f t="shared" si="222"/>
        <v>0</v>
      </c>
      <c r="BP182" s="86">
        <f t="shared" si="223"/>
        <v>0</v>
      </c>
      <c r="BQ182" s="86">
        <f t="shared" si="224"/>
        <v>0.012812230260185704</v>
      </c>
      <c r="BR182" s="86">
        <f t="shared" si="225"/>
        <v>0.0011156887685159341</v>
      </c>
      <c r="BS182" s="86">
        <f t="shared" si="226"/>
        <v>0.00021222340705466143</v>
      </c>
      <c r="BT182" s="86">
        <f t="shared" si="227"/>
        <v>0</v>
      </c>
      <c r="BU182" s="268">
        <f t="shared" si="228"/>
        <v>0.015589325129643845</v>
      </c>
      <c r="BW182" s="86">
        <f t="shared" si="173"/>
        <v>0</v>
      </c>
      <c r="BX182" s="86">
        <f t="shared" si="174"/>
        <v>0</v>
      </c>
      <c r="BY182" s="86">
        <f t="shared" si="175"/>
        <v>0.003864487183700121</v>
      </c>
      <c r="BZ182" s="86">
        <f t="shared" si="176"/>
        <v>0</v>
      </c>
      <c r="CA182" s="86">
        <f t="shared" si="177"/>
        <v>0</v>
      </c>
      <c r="CB182" s="86">
        <f t="shared" si="178"/>
        <v>0.012812230260185704</v>
      </c>
      <c r="CC182" s="86">
        <f t="shared" si="179"/>
        <v>0.0029751700493758255</v>
      </c>
      <c r="CD182" s="86">
        <f t="shared" si="180"/>
        <v>0.00021222340705466143</v>
      </c>
      <c r="CE182" s="86">
        <f t="shared" si="181"/>
        <v>0</v>
      </c>
      <c r="CF182" s="86">
        <f t="shared" si="229"/>
        <v>0.019864110900316312</v>
      </c>
      <c r="CH182" s="264">
        <f t="shared" si="230"/>
        <v>0.21394140606415152</v>
      </c>
      <c r="CI182" s="264">
        <f t="shared" si="231"/>
        <v>0.015589325129643845</v>
      </c>
      <c r="CJ182" s="264">
        <f t="shared" si="232"/>
        <v>0.019864110900316312</v>
      </c>
      <c r="CK182" s="293">
        <f t="shared" si="233"/>
        <v>0.08819665239740443</v>
      </c>
    </row>
    <row r="183" spans="1:89" ht="15">
      <c r="A183" s="240">
        <v>21022</v>
      </c>
      <c r="B183" s="261">
        <v>9</v>
      </c>
      <c r="C183" s="240">
        <v>0</v>
      </c>
      <c r="D183" s="240" t="s">
        <v>695</v>
      </c>
      <c r="E183" s="240">
        <v>83</v>
      </c>
      <c r="F183" s="240">
        <v>0.028115</v>
      </c>
      <c r="G183" s="255">
        <v>0.010204894675711187</v>
      </c>
      <c r="H183" s="241">
        <v>1.2792325</v>
      </c>
      <c r="I183" s="241">
        <v>2.3138645</v>
      </c>
      <c r="J183" s="241">
        <v>0.028115</v>
      </c>
      <c r="K183" s="241">
        <v>2.6343755</v>
      </c>
      <c r="L183" s="241">
        <v>0.939041</v>
      </c>
      <c r="M183" s="241">
        <v>0</v>
      </c>
      <c r="N183" s="241">
        <v>1.0430665000000001</v>
      </c>
      <c r="O183" s="241">
        <v>0.0646645</v>
      </c>
      <c r="P183" s="241">
        <v>1.3635775</v>
      </c>
      <c r="Q183" s="241">
        <v>0.213674</v>
      </c>
      <c r="R183" s="241">
        <v>0.028115</v>
      </c>
      <c r="S183" s="241">
        <v>0.028115</v>
      </c>
      <c r="T183" s="241">
        <v>0.179936</v>
      </c>
      <c r="U183" s="241">
        <v>0</v>
      </c>
      <c r="V183" s="241">
        <v>2.4207015</v>
      </c>
      <c r="W183" s="241">
        <v>0.2108625</v>
      </c>
      <c r="X183" s="241">
        <v>0</v>
      </c>
      <c r="Y183" s="241">
        <v>0.9137375000000001</v>
      </c>
      <c r="Z183" s="241">
        <v>0.179936</v>
      </c>
      <c r="AA183" s="241">
        <v>8.3698355</v>
      </c>
      <c r="AB183" s="241">
        <v>7.3070885</v>
      </c>
      <c r="AC183" s="241">
        <v>7.2227435</v>
      </c>
      <c r="AD183" s="241">
        <v>8.586321</v>
      </c>
      <c r="AE183" s="241">
        <v>6.995012000000001</v>
      </c>
      <c r="AF183" s="241">
        <v>7.090603</v>
      </c>
      <c r="AI183" s="240">
        <v>21022</v>
      </c>
      <c r="AJ183" s="240">
        <v>9</v>
      </c>
      <c r="AK183" s="240">
        <v>0</v>
      </c>
      <c r="AL183" s="240" t="s">
        <v>695</v>
      </c>
      <c r="AM183" s="240">
        <v>83</v>
      </c>
      <c r="AN183" s="164">
        <v>0.010204894675711187</v>
      </c>
      <c r="AO183" s="86">
        <f t="shared" si="197"/>
        <v>0.464322707744859</v>
      </c>
      <c r="AP183" s="86">
        <f t="shared" si="198"/>
        <v>0.8398628318110308</v>
      </c>
      <c r="AQ183" s="86">
        <f t="shared" si="199"/>
        <v>0.9561986311141383</v>
      </c>
      <c r="AR183" s="86">
        <f t="shared" si="200"/>
        <v>0.3408434821687537</v>
      </c>
      <c r="AS183" s="86">
        <f t="shared" si="201"/>
        <v>0</v>
      </c>
      <c r="AT183" s="86">
        <f t="shared" si="202"/>
        <v>0.37860159246888503</v>
      </c>
      <c r="AU183" s="86">
        <f t="shared" si="203"/>
        <v>0.02347125775413573</v>
      </c>
      <c r="AV183" s="86">
        <f t="shared" si="204"/>
        <v>0.49493739177199264</v>
      </c>
      <c r="AW183" s="86">
        <f t="shared" si="205"/>
        <v>0.07755719953540503</v>
      </c>
      <c r="AX183" s="86">
        <f t="shared" si="206"/>
        <v>0.0653113259245516</v>
      </c>
      <c r="AY183" s="86">
        <f t="shared" si="207"/>
        <v>0</v>
      </c>
      <c r="AZ183" s="86">
        <f t="shared" si="208"/>
        <v>0.8786414315787331</v>
      </c>
      <c r="BA183" s="86">
        <f t="shared" si="209"/>
        <v>0.07653671006783391</v>
      </c>
      <c r="BB183" s="86">
        <f t="shared" si="210"/>
        <v>0</v>
      </c>
      <c r="BC183" s="86">
        <f t="shared" si="211"/>
        <v>0.3316590769606136</v>
      </c>
      <c r="BD183" s="86">
        <f t="shared" si="212"/>
        <v>0.0653113259245516</v>
      </c>
      <c r="BE183" s="86">
        <f t="shared" si="213"/>
        <v>3.0379971449592205</v>
      </c>
      <c r="BF183" s="86">
        <f t="shared" si="214"/>
        <v>2.6522521262173373</v>
      </c>
      <c r="BG183" s="86">
        <f t="shared" si="215"/>
        <v>2.6216374421902042</v>
      </c>
      <c r="BH183" s="86">
        <f t="shared" si="216"/>
        <v>3.1165748339621966</v>
      </c>
      <c r="BI183" s="86">
        <f t="shared" si="217"/>
        <v>2.538977795316944</v>
      </c>
      <c r="BJ183" s="86">
        <f t="shared" si="218"/>
        <v>2.573674437214361</v>
      </c>
      <c r="BL183" s="86">
        <f t="shared" si="219"/>
        <v>0.020337334599224825</v>
      </c>
      <c r="BM183" s="86">
        <f t="shared" si="220"/>
        <v>0.036785992033323146</v>
      </c>
      <c r="BN183" s="86">
        <f t="shared" si="221"/>
        <v>0.04188150004279925</v>
      </c>
      <c r="BO183" s="86">
        <f t="shared" si="222"/>
        <v>0.014928944518991412</v>
      </c>
      <c r="BP183" s="86">
        <f t="shared" si="223"/>
        <v>0</v>
      </c>
      <c r="BQ183" s="86">
        <f t="shared" si="224"/>
        <v>0.0033970053396507405</v>
      </c>
      <c r="BR183" s="86">
        <f t="shared" si="225"/>
        <v>0.038484494703148506</v>
      </c>
      <c r="BS183" s="86">
        <f t="shared" si="226"/>
        <v>0</v>
      </c>
      <c r="BT183" s="86">
        <f t="shared" si="227"/>
        <v>0.014526667570874875</v>
      </c>
      <c r="BU183" s="268">
        <f t="shared" si="228"/>
        <v>0.17034193880801277</v>
      </c>
      <c r="BW183" s="86">
        <f t="shared" si="173"/>
        <v>0.020337334599224825</v>
      </c>
      <c r="BX183" s="86">
        <f t="shared" si="174"/>
        <v>0.06744098539442576</v>
      </c>
      <c r="BY183" s="86">
        <f t="shared" si="175"/>
        <v>0.11168400011413135</v>
      </c>
      <c r="BZ183" s="86">
        <f t="shared" si="176"/>
        <v>0.014928944518991412</v>
      </c>
      <c r="CA183" s="86">
        <f t="shared" si="177"/>
        <v>0</v>
      </c>
      <c r="CB183" s="86">
        <f t="shared" si="178"/>
        <v>0.0033970053396507405</v>
      </c>
      <c r="CC183" s="86">
        <f t="shared" si="179"/>
        <v>0.10262531920839606</v>
      </c>
      <c r="CD183" s="86">
        <f t="shared" si="180"/>
        <v>0</v>
      </c>
      <c r="CE183" s="86">
        <f t="shared" si="181"/>
        <v>0.014526667570874875</v>
      </c>
      <c r="CF183" s="86">
        <f t="shared" si="229"/>
        <v>0.334940256745695</v>
      </c>
      <c r="CH183" s="264">
        <f t="shared" si="230"/>
        <v>1.913795332798849</v>
      </c>
      <c r="CI183" s="264">
        <f t="shared" si="231"/>
        <v>0.17034193880801277</v>
      </c>
      <c r="CJ183" s="264">
        <f t="shared" si="232"/>
        <v>0.334940256745695</v>
      </c>
      <c r="CK183" s="293">
        <f t="shared" si="233"/>
        <v>1.4871347399508859</v>
      </c>
    </row>
    <row r="184" spans="1:89" ht="15">
      <c r="A184" s="240">
        <v>21024</v>
      </c>
      <c r="B184" s="261">
        <v>9</v>
      </c>
      <c r="C184" s="240">
        <v>0</v>
      </c>
      <c r="D184" s="240" t="s">
        <v>695</v>
      </c>
      <c r="E184" s="240">
        <v>83</v>
      </c>
      <c r="F184" s="240">
        <v>0.028115</v>
      </c>
      <c r="G184" s="255">
        <v>0.010204894675711187</v>
      </c>
      <c r="H184" s="241">
        <v>14.8475315</v>
      </c>
      <c r="I184" s="241">
        <v>2.0664525</v>
      </c>
      <c r="J184" s="241">
        <v>0.028115</v>
      </c>
      <c r="K184" s="241">
        <v>2.8874105</v>
      </c>
      <c r="L184" s="241">
        <v>1.0205745</v>
      </c>
      <c r="M184" s="241">
        <v>0</v>
      </c>
      <c r="N184" s="241">
        <v>2.1732895</v>
      </c>
      <c r="O184" s="241">
        <v>0.134952</v>
      </c>
      <c r="P184" s="241">
        <v>0.9024915000000001</v>
      </c>
      <c r="Q184" s="241">
        <v>1.090862</v>
      </c>
      <c r="R184" s="241">
        <v>0.028115</v>
      </c>
      <c r="S184" s="241">
        <v>0.028115</v>
      </c>
      <c r="T184" s="241">
        <v>1.9877305</v>
      </c>
      <c r="U184" s="241">
        <v>0</v>
      </c>
      <c r="V184" s="241">
        <v>2.58658</v>
      </c>
      <c r="W184" s="241">
        <v>0.298019</v>
      </c>
      <c r="X184" s="241">
        <v>0</v>
      </c>
      <c r="Y184" s="241">
        <v>1.0149515</v>
      </c>
      <c r="Z184" s="241">
        <v>2.1732895</v>
      </c>
      <c r="AA184" s="241">
        <v>23.1302105</v>
      </c>
      <c r="AB184" s="241">
        <v>9.373541</v>
      </c>
      <c r="AC184" s="241">
        <v>23.318581000000002</v>
      </c>
      <c r="AD184" s="241">
        <v>24.221072500000002</v>
      </c>
      <c r="AE184" s="241">
        <v>8.282679000000002</v>
      </c>
      <c r="AF184" s="241">
        <v>8.282679000000002</v>
      </c>
      <c r="AI184" s="240">
        <v>21024</v>
      </c>
      <c r="AJ184" s="240">
        <v>9</v>
      </c>
      <c r="AK184" s="240">
        <v>0</v>
      </c>
      <c r="AL184" s="240" t="s">
        <v>695</v>
      </c>
      <c r="AM184" s="240">
        <v>83</v>
      </c>
      <c r="AN184" s="164">
        <v>0.010204894675711187</v>
      </c>
      <c r="AO184" s="86">
        <f t="shared" si="197"/>
        <v>5.389204878243079</v>
      </c>
      <c r="AP184" s="86">
        <f t="shared" si="198"/>
        <v>0.7500597586647723</v>
      </c>
      <c r="AQ184" s="86">
        <f t="shared" si="199"/>
        <v>1.048042683195539</v>
      </c>
      <c r="AR184" s="86">
        <f t="shared" si="200"/>
        <v>0.37043767672831607</v>
      </c>
      <c r="AS184" s="86">
        <f t="shared" si="201"/>
        <v>0</v>
      </c>
      <c r="AT184" s="86">
        <f t="shared" si="202"/>
        <v>0.7888383584324747</v>
      </c>
      <c r="AU184" s="86">
        <f t="shared" si="203"/>
        <v>0.04898349444341369</v>
      </c>
      <c r="AV184" s="86">
        <f t="shared" si="204"/>
        <v>0.32757711909032916</v>
      </c>
      <c r="AW184" s="86">
        <f t="shared" si="205"/>
        <v>0.39594991341759406</v>
      </c>
      <c r="AX184" s="86">
        <f t="shared" si="206"/>
        <v>0.721486053572781</v>
      </c>
      <c r="AY184" s="86">
        <f t="shared" si="207"/>
        <v>0</v>
      </c>
      <c r="AZ184" s="86">
        <f t="shared" si="208"/>
        <v>0.9388503101654292</v>
      </c>
      <c r="BA184" s="86">
        <f t="shared" si="209"/>
        <v>0.10817188356253858</v>
      </c>
      <c r="BB184" s="86">
        <f t="shared" si="210"/>
        <v>0</v>
      </c>
      <c r="BC184" s="86">
        <f t="shared" si="211"/>
        <v>0.36839669779317386</v>
      </c>
      <c r="BD184" s="86">
        <f t="shared" si="212"/>
        <v>0.7888383584324747</v>
      </c>
      <c r="BE184" s="86">
        <f t="shared" si="213"/>
        <v>8.395566849707594</v>
      </c>
      <c r="BF184" s="86">
        <f t="shared" si="214"/>
        <v>3.4023118848821094</v>
      </c>
      <c r="BG184" s="86">
        <f t="shared" si="215"/>
        <v>8.463939644034859</v>
      </c>
      <c r="BH184" s="86">
        <f t="shared" si="216"/>
        <v>8.791516763125188</v>
      </c>
      <c r="BI184" s="86">
        <f t="shared" si="217"/>
        <v>3.0063619714645164</v>
      </c>
      <c r="BJ184" s="86">
        <f t="shared" si="218"/>
        <v>3.0063619714645164</v>
      </c>
      <c r="BL184" s="86">
        <f t="shared" si="219"/>
        <v>0.23604717366704683</v>
      </c>
      <c r="BM184" s="86">
        <f t="shared" si="220"/>
        <v>0.03285261742951703</v>
      </c>
      <c r="BN184" s="86">
        <f t="shared" si="221"/>
        <v>0.045904269523964605</v>
      </c>
      <c r="BO184" s="86">
        <f t="shared" si="222"/>
        <v>0.01622517024070024</v>
      </c>
      <c r="BP184" s="86">
        <f t="shared" si="223"/>
        <v>0</v>
      </c>
      <c r="BQ184" s="86">
        <f t="shared" si="224"/>
        <v>0.017342606207690618</v>
      </c>
      <c r="BR184" s="86">
        <f t="shared" si="225"/>
        <v>0.041121643585245796</v>
      </c>
      <c r="BS184" s="86">
        <f t="shared" si="226"/>
        <v>0</v>
      </c>
      <c r="BT184" s="86">
        <f t="shared" si="227"/>
        <v>0.016135775363341015</v>
      </c>
      <c r="BU184" s="268">
        <f t="shared" si="228"/>
        <v>0.4056292560175061</v>
      </c>
      <c r="BW184" s="86">
        <f t="shared" si="173"/>
        <v>0.23604717366704683</v>
      </c>
      <c r="BX184" s="86">
        <f t="shared" si="174"/>
        <v>0.0602297986207812</v>
      </c>
      <c r="BY184" s="86">
        <f t="shared" si="175"/>
        <v>0.12241138539723895</v>
      </c>
      <c r="BZ184" s="86">
        <f t="shared" si="176"/>
        <v>0.01622517024070024</v>
      </c>
      <c r="CA184" s="86">
        <f t="shared" si="177"/>
        <v>0</v>
      </c>
      <c r="CB184" s="86">
        <f t="shared" si="178"/>
        <v>0.017342606207690618</v>
      </c>
      <c r="CC184" s="86">
        <f t="shared" si="179"/>
        <v>0.10965771622732216</v>
      </c>
      <c r="CD184" s="86">
        <f t="shared" si="180"/>
        <v>0</v>
      </c>
      <c r="CE184" s="86">
        <f t="shared" si="181"/>
        <v>0.016135775363341015</v>
      </c>
      <c r="CF184" s="86">
        <f t="shared" si="229"/>
        <v>0.578049625724121</v>
      </c>
      <c r="CH184" s="264">
        <f t="shared" si="230"/>
        <v>6.178675940145447</v>
      </c>
      <c r="CI184" s="264">
        <f t="shared" si="231"/>
        <v>0.4056292560175061</v>
      </c>
      <c r="CJ184" s="264">
        <f t="shared" si="232"/>
        <v>0.578049625724121</v>
      </c>
      <c r="CK184" s="293">
        <f t="shared" si="233"/>
        <v>2.5665403382150975</v>
      </c>
    </row>
    <row r="185" spans="1:89" ht="15">
      <c r="A185" s="240">
        <v>21025</v>
      </c>
      <c r="B185" s="261">
        <v>9</v>
      </c>
      <c r="C185" s="240">
        <v>0</v>
      </c>
      <c r="D185" s="240" t="s">
        <v>695</v>
      </c>
      <c r="E185" s="240">
        <v>83</v>
      </c>
      <c r="F185" s="240">
        <v>0.003814</v>
      </c>
      <c r="G185" s="255">
        <v>0.0013843666474537602</v>
      </c>
      <c r="H185" s="241">
        <v>1.6998998</v>
      </c>
      <c r="I185" s="241">
        <v>0.11175020000000001</v>
      </c>
      <c r="J185" s="241">
        <v>0.003814</v>
      </c>
      <c r="K185" s="241">
        <v>0.4771314</v>
      </c>
      <c r="L185" s="241">
        <v>0.2418076</v>
      </c>
      <c r="M185" s="241">
        <v>0</v>
      </c>
      <c r="N185" s="241">
        <v>0.204049</v>
      </c>
      <c r="O185" s="241">
        <v>0.017925800000000002</v>
      </c>
      <c r="P185" s="241">
        <v>0.6056632000000001</v>
      </c>
      <c r="Q185" s="241">
        <v>0.2799476</v>
      </c>
      <c r="R185" s="241">
        <v>0.003814</v>
      </c>
      <c r="S185" s="241">
        <v>0.003814</v>
      </c>
      <c r="T185" s="241">
        <v>0.0053396</v>
      </c>
      <c r="U185" s="241">
        <v>0</v>
      </c>
      <c r="V185" s="241">
        <v>0.4244982</v>
      </c>
      <c r="W185" s="241">
        <v>0.04881920000000001</v>
      </c>
      <c r="X185" s="241">
        <v>0</v>
      </c>
      <c r="Y185" s="241">
        <v>0.22159340000000002</v>
      </c>
      <c r="Z185" s="241">
        <v>0.0404284</v>
      </c>
      <c r="AA185" s="241">
        <v>2.7811688</v>
      </c>
      <c r="AB185" s="241">
        <v>1.361598</v>
      </c>
      <c r="AC185" s="241">
        <v>2.4558346</v>
      </c>
      <c r="AD185" s="241">
        <v>3.0614978</v>
      </c>
      <c r="AE185" s="241">
        <v>1.052664</v>
      </c>
      <c r="AF185" s="241">
        <v>1.081269</v>
      </c>
      <c r="AI185" s="240">
        <v>21025</v>
      </c>
      <c r="AJ185" s="240">
        <v>9</v>
      </c>
      <c r="AK185" s="240">
        <v>0</v>
      </c>
      <c r="AL185" s="240" t="s">
        <v>695</v>
      </c>
      <c r="AM185" s="240">
        <v>83</v>
      </c>
      <c r="AN185" s="164">
        <v>0.0013843666474537602</v>
      </c>
      <c r="AO185" s="86">
        <f t="shared" si="197"/>
        <v>0.617012214770141</v>
      </c>
      <c r="AP185" s="86">
        <f t="shared" si="198"/>
        <v>0.04056194277039518</v>
      </c>
      <c r="AQ185" s="86">
        <f t="shared" si="199"/>
        <v>0.1731842675964654</v>
      </c>
      <c r="AR185" s="86">
        <f t="shared" si="200"/>
        <v>0.0877688454485684</v>
      </c>
      <c r="AS185" s="86">
        <f t="shared" si="201"/>
        <v>0</v>
      </c>
      <c r="AT185" s="86">
        <f t="shared" si="202"/>
        <v>0.07406361563877617</v>
      </c>
      <c r="AU185" s="86">
        <f t="shared" si="203"/>
        <v>0.006506523243032674</v>
      </c>
      <c r="AV185" s="86">
        <f t="shared" si="204"/>
        <v>0.21983742361565717</v>
      </c>
      <c r="AW185" s="86">
        <f t="shared" si="205"/>
        <v>0.101612511923106</v>
      </c>
      <c r="AX185" s="86">
        <f t="shared" si="206"/>
        <v>0.0019381133064352643</v>
      </c>
      <c r="AY185" s="86">
        <f t="shared" si="207"/>
        <v>0</v>
      </c>
      <c r="AZ185" s="86">
        <f t="shared" si="208"/>
        <v>0.1540800078616035</v>
      </c>
      <c r="BA185" s="86">
        <f t="shared" si="209"/>
        <v>0.017719893087408133</v>
      </c>
      <c r="BB185" s="86">
        <f t="shared" si="210"/>
        <v>0</v>
      </c>
      <c r="BC185" s="86">
        <f t="shared" si="211"/>
        <v>0.08043170221706347</v>
      </c>
      <c r="BD185" s="86">
        <f t="shared" si="212"/>
        <v>0.01467428646300986</v>
      </c>
      <c r="BE185" s="86">
        <f t="shared" si="213"/>
        <v>1.009480159323282</v>
      </c>
      <c r="BF185" s="86">
        <f t="shared" si="214"/>
        <v>0.49421889314099243</v>
      </c>
      <c r="BG185" s="86">
        <f t="shared" si="215"/>
        <v>0.8913936842954763</v>
      </c>
      <c r="BH185" s="86">
        <f t="shared" si="216"/>
        <v>1.1112311079111334</v>
      </c>
      <c r="BI185" s="86">
        <f t="shared" si="217"/>
        <v>0.38208519469723784</v>
      </c>
      <c r="BJ185" s="86">
        <f t="shared" si="218"/>
        <v>0.392467944553141</v>
      </c>
      <c r="BL185" s="86">
        <f t="shared" si="219"/>
        <v>0.027025135006932176</v>
      </c>
      <c r="BM185" s="86">
        <f t="shared" si="220"/>
        <v>0.001776613093343309</v>
      </c>
      <c r="BN185" s="86">
        <f t="shared" si="221"/>
        <v>0.007585470920725185</v>
      </c>
      <c r="BO185" s="86">
        <f t="shared" si="222"/>
        <v>0.003844275430647296</v>
      </c>
      <c r="BP185" s="86">
        <f t="shared" si="223"/>
        <v>0</v>
      </c>
      <c r="BQ185" s="86">
        <f t="shared" si="224"/>
        <v>0.0044506280222320425</v>
      </c>
      <c r="BR185" s="86">
        <f t="shared" si="225"/>
        <v>0.006748704344338233</v>
      </c>
      <c r="BS185" s="86">
        <f t="shared" si="226"/>
        <v>0</v>
      </c>
      <c r="BT185" s="86">
        <f t="shared" si="227"/>
        <v>0.00352290855710738</v>
      </c>
      <c r="BU185" s="268">
        <f t="shared" si="228"/>
        <v>0.05495373537532562</v>
      </c>
      <c r="BW185" s="86">
        <f t="shared" si="173"/>
        <v>0.027025135006932176</v>
      </c>
      <c r="BX185" s="86">
        <f t="shared" si="174"/>
        <v>0.0032571240044627324</v>
      </c>
      <c r="BY185" s="86">
        <f t="shared" si="175"/>
        <v>0.02022792245526716</v>
      </c>
      <c r="BZ185" s="86">
        <f t="shared" si="176"/>
        <v>0.003844275430647296</v>
      </c>
      <c r="CA185" s="86">
        <f t="shared" si="177"/>
        <v>0</v>
      </c>
      <c r="CB185" s="86">
        <f t="shared" si="178"/>
        <v>0.0044506280222320425</v>
      </c>
      <c r="CC185" s="86">
        <f t="shared" si="179"/>
        <v>0.017996544918235297</v>
      </c>
      <c r="CD185" s="86">
        <f t="shared" si="180"/>
        <v>0</v>
      </c>
      <c r="CE185" s="86">
        <f t="shared" si="181"/>
        <v>0.00352290855710738</v>
      </c>
      <c r="CF185" s="86">
        <f t="shared" si="229"/>
        <v>0.08032453839488408</v>
      </c>
      <c r="CH185" s="264">
        <f t="shared" si="230"/>
        <v>0.6507173895356977</v>
      </c>
      <c r="CI185" s="264">
        <f t="shared" si="231"/>
        <v>0.05495373537532562</v>
      </c>
      <c r="CJ185" s="264">
        <f t="shared" si="232"/>
        <v>0.08032453839488408</v>
      </c>
      <c r="CK185" s="293">
        <f t="shared" si="233"/>
        <v>0.35664095047328537</v>
      </c>
    </row>
    <row r="186" spans="1:89" ht="15">
      <c r="A186" s="240">
        <v>31001</v>
      </c>
      <c r="B186" s="261">
        <v>9</v>
      </c>
      <c r="C186" s="240">
        <v>0</v>
      </c>
      <c r="D186" s="240" t="s">
        <v>695</v>
      </c>
      <c r="E186" s="240">
        <v>83</v>
      </c>
      <c r="F186" s="240">
        <v>0.017312</v>
      </c>
      <c r="G186" s="255">
        <v>0.006283732407110514</v>
      </c>
      <c r="H186" s="241">
        <v>0.9781280000000001</v>
      </c>
      <c r="I186" s="241">
        <v>0</v>
      </c>
      <c r="J186" s="241">
        <v>0</v>
      </c>
      <c r="K186" s="241">
        <v>0.2752608</v>
      </c>
      <c r="L186" s="241">
        <v>0.22159360000000003</v>
      </c>
      <c r="M186" s="241">
        <v>0</v>
      </c>
      <c r="N186" s="241">
        <v>0.1800448</v>
      </c>
      <c r="O186" s="241">
        <v>0.06059200000000001</v>
      </c>
      <c r="P186" s="241">
        <v>0.24756160000000002</v>
      </c>
      <c r="Q186" s="241">
        <v>3.1490528</v>
      </c>
      <c r="R186" s="241">
        <v>0.017312</v>
      </c>
      <c r="S186" s="241">
        <v>0.017312</v>
      </c>
      <c r="T186" s="241">
        <v>0.0017312000000000002</v>
      </c>
      <c r="U186" s="241">
        <v>0</v>
      </c>
      <c r="V186" s="241">
        <v>0.20601280000000002</v>
      </c>
      <c r="W186" s="241">
        <v>0.0675168</v>
      </c>
      <c r="X186" s="241">
        <v>0</v>
      </c>
      <c r="Y186" s="241">
        <v>0.22159360000000003</v>
      </c>
      <c r="Z186" s="241">
        <v>0.017312</v>
      </c>
      <c r="AA186" s="241">
        <v>1.7294688000000003</v>
      </c>
      <c r="AB186" s="241">
        <v>3.8986624</v>
      </c>
      <c r="AC186" s="241">
        <v>4.63096</v>
      </c>
      <c r="AD186" s="241">
        <v>4.8767904</v>
      </c>
      <c r="AE186" s="241">
        <v>0.7374912</v>
      </c>
      <c r="AF186" s="241">
        <v>0.7513408</v>
      </c>
      <c r="AI186" s="240">
        <v>31001</v>
      </c>
      <c r="AJ186" s="240">
        <v>9</v>
      </c>
      <c r="AK186" s="240">
        <v>0</v>
      </c>
      <c r="AL186" s="240" t="s">
        <v>695</v>
      </c>
      <c r="AM186" s="240">
        <v>83</v>
      </c>
      <c r="AN186" s="164">
        <v>0.006283732407110514</v>
      </c>
      <c r="AO186" s="86">
        <f t="shared" si="197"/>
        <v>0.355030881001744</v>
      </c>
      <c r="AP186" s="86">
        <f t="shared" si="198"/>
        <v>0</v>
      </c>
      <c r="AQ186" s="86">
        <f t="shared" si="199"/>
        <v>0.09991134527305717</v>
      </c>
      <c r="AR186" s="86">
        <f t="shared" si="200"/>
        <v>0.08043177481101459</v>
      </c>
      <c r="AS186" s="86">
        <f t="shared" si="201"/>
        <v>0</v>
      </c>
      <c r="AT186" s="86">
        <f t="shared" si="202"/>
        <v>0.06535081703394933</v>
      </c>
      <c r="AU186" s="86">
        <f t="shared" si="203"/>
        <v>0.0219930634248868</v>
      </c>
      <c r="AV186" s="86">
        <f t="shared" si="204"/>
        <v>0.08985737342168035</v>
      </c>
      <c r="AW186" s="86">
        <f t="shared" si="205"/>
        <v>1.1430109248534024</v>
      </c>
      <c r="AX186" s="86">
        <f t="shared" si="206"/>
        <v>0.0006283732407110515</v>
      </c>
      <c r="AY186" s="86">
        <f t="shared" si="207"/>
        <v>0</v>
      </c>
      <c r="AZ186" s="86">
        <f t="shared" si="208"/>
        <v>0.07477641564461512</v>
      </c>
      <c r="BA186" s="86">
        <f t="shared" si="209"/>
        <v>0.024506556387731002</v>
      </c>
      <c r="BB186" s="86">
        <f t="shared" si="210"/>
        <v>0</v>
      </c>
      <c r="BC186" s="86">
        <f t="shared" si="211"/>
        <v>0.08043177481101459</v>
      </c>
      <c r="BD186" s="86">
        <f t="shared" si="212"/>
        <v>0.006283732407110514</v>
      </c>
      <c r="BE186" s="86">
        <f t="shared" si="213"/>
        <v>0.6277448674703404</v>
      </c>
      <c r="BF186" s="86">
        <f t="shared" si="214"/>
        <v>1.4150965380812877</v>
      </c>
      <c r="BG186" s="86">
        <f t="shared" si="215"/>
        <v>1.6808984189020624</v>
      </c>
      <c r="BH186" s="86">
        <f t="shared" si="216"/>
        <v>1.7701274190830316</v>
      </c>
      <c r="BI186" s="86">
        <f t="shared" si="217"/>
        <v>0.26768700054290784</v>
      </c>
      <c r="BJ186" s="86">
        <f t="shared" si="218"/>
        <v>0.2727139864685963</v>
      </c>
      <c r="BL186" s="86">
        <f t="shared" si="219"/>
        <v>0.015550352587876388</v>
      </c>
      <c r="BM186" s="86">
        <f t="shared" si="220"/>
        <v>0</v>
      </c>
      <c r="BN186" s="86">
        <f t="shared" si="221"/>
        <v>0.004376116922959904</v>
      </c>
      <c r="BO186" s="86">
        <f t="shared" si="222"/>
        <v>0.003522911736722439</v>
      </c>
      <c r="BP186" s="86">
        <f t="shared" si="223"/>
        <v>0</v>
      </c>
      <c r="BQ186" s="86">
        <f t="shared" si="224"/>
        <v>0.050063878508579025</v>
      </c>
      <c r="BR186" s="86">
        <f t="shared" si="225"/>
        <v>0.003275207005234142</v>
      </c>
      <c r="BS186" s="86">
        <f t="shared" si="226"/>
        <v>0</v>
      </c>
      <c r="BT186" s="86">
        <f t="shared" si="227"/>
        <v>0.003522911736722439</v>
      </c>
      <c r="BU186" s="268">
        <f t="shared" si="228"/>
        <v>0.08031137849809435</v>
      </c>
      <c r="BW186" s="86">
        <f t="shared" si="173"/>
        <v>0.015550352587876388</v>
      </c>
      <c r="BX186" s="86">
        <f t="shared" si="174"/>
        <v>0</v>
      </c>
      <c r="BY186" s="86">
        <f t="shared" si="175"/>
        <v>0.011669645127893077</v>
      </c>
      <c r="BZ186" s="86">
        <f t="shared" si="176"/>
        <v>0.003522911736722439</v>
      </c>
      <c r="CA186" s="86">
        <f t="shared" si="177"/>
        <v>0</v>
      </c>
      <c r="CB186" s="86">
        <f t="shared" si="178"/>
        <v>0.050063878508579025</v>
      </c>
      <c r="CC186" s="86">
        <f t="shared" si="179"/>
        <v>0.00873388534729105</v>
      </c>
      <c r="CD186" s="86">
        <f t="shared" si="180"/>
        <v>0</v>
      </c>
      <c r="CE186" s="86">
        <f t="shared" si="181"/>
        <v>0.003522911736722439</v>
      </c>
      <c r="CF186" s="86">
        <f t="shared" si="229"/>
        <v>0.09306358504508443</v>
      </c>
      <c r="CH186" s="264">
        <f t="shared" si="230"/>
        <v>1.2270558457985055</v>
      </c>
      <c r="CI186" s="264">
        <f t="shared" si="231"/>
        <v>0.08031137849809435</v>
      </c>
      <c r="CJ186" s="264">
        <f t="shared" si="232"/>
        <v>0.09306358504508443</v>
      </c>
      <c r="CK186" s="293">
        <f t="shared" si="233"/>
        <v>0.4132023176001749</v>
      </c>
    </row>
    <row r="187" spans="1:89" ht="15">
      <c r="A187" s="240">
        <v>31002</v>
      </c>
      <c r="B187" s="261">
        <v>9</v>
      </c>
      <c r="C187" s="240">
        <v>0</v>
      </c>
      <c r="D187" s="240" t="s">
        <v>695</v>
      </c>
      <c r="E187" s="240">
        <v>83</v>
      </c>
      <c r="F187" s="240">
        <v>0.017312</v>
      </c>
      <c r="G187" s="255">
        <v>0.006283732407110514</v>
      </c>
      <c r="H187" s="241">
        <v>0.0225056</v>
      </c>
      <c r="I187" s="241">
        <v>0</v>
      </c>
      <c r="J187" s="241">
        <v>0</v>
      </c>
      <c r="K187" s="241">
        <v>0.4535744</v>
      </c>
      <c r="L187" s="241">
        <v>0.848288</v>
      </c>
      <c r="M187" s="241">
        <v>0</v>
      </c>
      <c r="N187" s="241">
        <v>0.16100160000000002</v>
      </c>
      <c r="O187" s="241">
        <v>0.11945280000000001</v>
      </c>
      <c r="P187" s="241">
        <v>0.623232</v>
      </c>
      <c r="Q187" s="241">
        <v>3.0780736</v>
      </c>
      <c r="R187" s="241">
        <v>0.017312</v>
      </c>
      <c r="S187" s="241">
        <v>0.017312</v>
      </c>
      <c r="T187" s="241">
        <v>0</v>
      </c>
      <c r="U187" s="241">
        <v>0</v>
      </c>
      <c r="V187" s="241">
        <v>0.31334720000000005</v>
      </c>
      <c r="W187" s="241">
        <v>0.1402272</v>
      </c>
      <c r="X187" s="241">
        <v>0</v>
      </c>
      <c r="Y187" s="241">
        <v>0.8292448</v>
      </c>
      <c r="Z187" s="241">
        <v>0.013849600000000002</v>
      </c>
      <c r="AA187" s="241">
        <v>1.6307904000000002</v>
      </c>
      <c r="AB187" s="241">
        <v>4.6863584000000005</v>
      </c>
      <c r="AC187" s="241">
        <v>4.085632</v>
      </c>
      <c r="AD187" s="241">
        <v>4.708864</v>
      </c>
      <c r="AE187" s="241">
        <v>1.5823168</v>
      </c>
      <c r="AF187" s="241">
        <v>1.6082848000000003</v>
      </c>
      <c r="AI187" s="240">
        <v>31002</v>
      </c>
      <c r="AJ187" s="240">
        <v>9</v>
      </c>
      <c r="AK187" s="240">
        <v>0</v>
      </c>
      <c r="AL187" s="240" t="s">
        <v>695</v>
      </c>
      <c r="AM187" s="240">
        <v>83</v>
      </c>
      <c r="AN187" s="164">
        <v>0.006283732407110514</v>
      </c>
      <c r="AO187" s="86">
        <f t="shared" si="197"/>
        <v>0.008168852129243667</v>
      </c>
      <c r="AP187" s="86">
        <f t="shared" si="198"/>
        <v>0</v>
      </c>
      <c r="AQ187" s="86">
        <f t="shared" si="199"/>
        <v>0.16463378906629544</v>
      </c>
      <c r="AR187" s="86">
        <f t="shared" si="200"/>
        <v>0.3079028879484152</v>
      </c>
      <c r="AS187" s="86">
        <f t="shared" si="201"/>
        <v>0</v>
      </c>
      <c r="AT187" s="86">
        <f t="shared" si="202"/>
        <v>0.05843871138612779</v>
      </c>
      <c r="AU187" s="86">
        <f t="shared" si="203"/>
        <v>0.04335775360906255</v>
      </c>
      <c r="AV187" s="86">
        <f t="shared" si="204"/>
        <v>0.2262143666559785</v>
      </c>
      <c r="AW187" s="86">
        <f t="shared" si="205"/>
        <v>1.1172476219842495</v>
      </c>
      <c r="AX187" s="86">
        <f t="shared" si="206"/>
        <v>0</v>
      </c>
      <c r="AY187" s="86">
        <f t="shared" si="207"/>
        <v>0</v>
      </c>
      <c r="AZ187" s="86">
        <f t="shared" si="208"/>
        <v>0.11373555656870031</v>
      </c>
      <c r="BA187" s="86">
        <f t="shared" si="209"/>
        <v>0.050898232497595154</v>
      </c>
      <c r="BB187" s="86">
        <f t="shared" si="210"/>
        <v>0</v>
      </c>
      <c r="BC187" s="86">
        <f t="shared" si="211"/>
        <v>0.3009907823005936</v>
      </c>
      <c r="BD187" s="86">
        <f t="shared" si="212"/>
        <v>0.005026985925688412</v>
      </c>
      <c r="BE187" s="86">
        <f t="shared" si="213"/>
        <v>0.5919275927498104</v>
      </c>
      <c r="BF187" s="86">
        <f t="shared" si="214"/>
        <v>1.7010063626048162</v>
      </c>
      <c r="BG187" s="86">
        <f t="shared" si="215"/>
        <v>1.4829608480780812</v>
      </c>
      <c r="BH187" s="86">
        <f t="shared" si="216"/>
        <v>1.7091752147340598</v>
      </c>
      <c r="BI187" s="86">
        <f t="shared" si="217"/>
        <v>0.5743331420099009</v>
      </c>
      <c r="BJ187" s="86">
        <f t="shared" si="218"/>
        <v>0.5837587406205669</v>
      </c>
      <c r="BL187" s="86">
        <f t="shared" si="219"/>
        <v>0.0003577957232608726</v>
      </c>
      <c r="BM187" s="86">
        <f t="shared" si="220"/>
        <v>0</v>
      </c>
      <c r="BN187" s="86">
        <f t="shared" si="221"/>
        <v>0.00721095996110374</v>
      </c>
      <c r="BO187" s="86">
        <f t="shared" si="222"/>
        <v>0.013486146492140584</v>
      </c>
      <c r="BP187" s="86">
        <f t="shared" si="223"/>
        <v>0</v>
      </c>
      <c r="BQ187" s="86">
        <f t="shared" si="224"/>
        <v>0.04893544584291013</v>
      </c>
      <c r="BR187" s="86">
        <f t="shared" si="225"/>
        <v>0.004981617377709073</v>
      </c>
      <c r="BS187" s="86">
        <f t="shared" si="226"/>
        <v>0</v>
      </c>
      <c r="BT187" s="86">
        <f t="shared" si="227"/>
        <v>0.013183396264766</v>
      </c>
      <c r="BU187" s="268">
        <f t="shared" si="228"/>
        <v>0.08815536166189039</v>
      </c>
      <c r="BW187" s="86">
        <f t="shared" si="173"/>
        <v>0.0003577957232608726</v>
      </c>
      <c r="BX187" s="86">
        <f t="shared" si="174"/>
        <v>0</v>
      </c>
      <c r="BY187" s="86">
        <f t="shared" si="175"/>
        <v>0.01922922656294331</v>
      </c>
      <c r="BZ187" s="86">
        <f t="shared" si="176"/>
        <v>0.013486146492140584</v>
      </c>
      <c r="CA187" s="86">
        <f t="shared" si="177"/>
        <v>0</v>
      </c>
      <c r="CB187" s="86">
        <f t="shared" si="178"/>
        <v>0.04893544584291013</v>
      </c>
      <c r="CC187" s="86">
        <f t="shared" si="179"/>
        <v>0.013284313007224201</v>
      </c>
      <c r="CD187" s="86">
        <f t="shared" si="180"/>
        <v>0</v>
      </c>
      <c r="CE187" s="86">
        <f t="shared" si="181"/>
        <v>0.013183396264766</v>
      </c>
      <c r="CF187" s="86">
        <f t="shared" si="229"/>
        <v>0.10847632389324509</v>
      </c>
      <c r="CH187" s="264">
        <f t="shared" si="230"/>
        <v>1.0825614190969992</v>
      </c>
      <c r="CI187" s="264">
        <f t="shared" si="231"/>
        <v>0.08815536166189039</v>
      </c>
      <c r="CJ187" s="264">
        <f t="shared" si="232"/>
        <v>0.10847632389324509</v>
      </c>
      <c r="CK187" s="293">
        <f t="shared" si="233"/>
        <v>0.48163487808600824</v>
      </c>
    </row>
    <row r="188" spans="1:89" ht="15">
      <c r="A188" s="240">
        <v>31004</v>
      </c>
      <c r="B188" s="261">
        <v>9</v>
      </c>
      <c r="C188" s="240">
        <v>0</v>
      </c>
      <c r="D188" s="240" t="s">
        <v>301</v>
      </c>
      <c r="E188" s="240">
        <v>82</v>
      </c>
      <c r="F188" s="240">
        <v>0.003758</v>
      </c>
      <c r="G188" s="255">
        <v>0.0013640403411461016</v>
      </c>
      <c r="H188" s="241">
        <v>0</v>
      </c>
      <c r="I188" s="241">
        <v>0.1499442</v>
      </c>
      <c r="J188" s="241">
        <v>0.003758</v>
      </c>
      <c r="K188" s="241">
        <v>0.2243526</v>
      </c>
      <c r="L188" s="241">
        <v>0.1435556</v>
      </c>
      <c r="M188" s="241">
        <v>0</v>
      </c>
      <c r="N188" s="241">
        <v>0.0947016</v>
      </c>
      <c r="O188" s="241">
        <v>0.013904600000000001</v>
      </c>
      <c r="P188" s="241">
        <v>0.35062139999999997</v>
      </c>
      <c r="Q188" s="241">
        <v>0.8549450000000001</v>
      </c>
      <c r="R188" s="241">
        <v>0.003758</v>
      </c>
      <c r="S188" s="241">
        <v>0.003758</v>
      </c>
      <c r="T188" s="241">
        <v>0</v>
      </c>
      <c r="U188" s="241">
        <v>0</v>
      </c>
      <c r="V188" s="241">
        <v>0.15032</v>
      </c>
      <c r="W188" s="241">
        <v>0.0590006</v>
      </c>
      <c r="X188" s="241">
        <v>0.013153</v>
      </c>
      <c r="Y188" s="241">
        <v>0.1416766</v>
      </c>
      <c r="Z188" s="241">
        <v>0.008643399999999999</v>
      </c>
      <c r="AA188" s="241">
        <v>0.6298408</v>
      </c>
      <c r="AB188" s="241">
        <v>1.4851616</v>
      </c>
      <c r="AC188" s="241">
        <v>1.1341644</v>
      </c>
      <c r="AD188" s="241">
        <v>1.4851616</v>
      </c>
      <c r="AE188" s="241">
        <v>0.6264586</v>
      </c>
      <c r="AF188" s="241">
        <v>0.6298408</v>
      </c>
      <c r="AI188" s="240">
        <v>31004</v>
      </c>
      <c r="AJ188" s="240">
        <v>9</v>
      </c>
      <c r="AK188" s="240">
        <v>0</v>
      </c>
      <c r="AL188" s="240" t="s">
        <v>301</v>
      </c>
      <c r="AM188" s="240">
        <v>82</v>
      </c>
      <c r="AN188" s="164">
        <v>0.0013640403411461016</v>
      </c>
      <c r="AO188" s="86">
        <f t="shared" si="197"/>
        <v>0</v>
      </c>
      <c r="AP188" s="86">
        <f t="shared" si="198"/>
        <v>0.054425209611729454</v>
      </c>
      <c r="AQ188" s="86">
        <f t="shared" si="199"/>
        <v>0.08143320836642226</v>
      </c>
      <c r="AR188" s="86">
        <f t="shared" si="200"/>
        <v>0.05210634103178108</v>
      </c>
      <c r="AS188" s="86">
        <f t="shared" si="201"/>
        <v>0</v>
      </c>
      <c r="AT188" s="86">
        <f t="shared" si="202"/>
        <v>0.03437381659688176</v>
      </c>
      <c r="AU188" s="86">
        <f t="shared" si="203"/>
        <v>0.005046949262240576</v>
      </c>
      <c r="AV188" s="86">
        <f t="shared" si="204"/>
        <v>0.12726496382893127</v>
      </c>
      <c r="AW188" s="86">
        <f t="shared" si="205"/>
        <v>0.31031917761073813</v>
      </c>
      <c r="AX188" s="86">
        <f t="shared" si="206"/>
        <v>0</v>
      </c>
      <c r="AY188" s="86">
        <f t="shared" si="207"/>
        <v>0</v>
      </c>
      <c r="AZ188" s="86">
        <f t="shared" si="208"/>
        <v>0.05456161364584407</v>
      </c>
      <c r="BA188" s="86">
        <f t="shared" si="209"/>
        <v>0.021415433355993795</v>
      </c>
      <c r="BB188" s="86">
        <f t="shared" si="210"/>
        <v>0.004774141194011356</v>
      </c>
      <c r="BC188" s="86">
        <f t="shared" si="211"/>
        <v>0.05142432086120804</v>
      </c>
      <c r="BD188" s="86">
        <f t="shared" si="212"/>
        <v>0.003137292784636033</v>
      </c>
      <c r="BE188" s="86">
        <f t="shared" si="213"/>
        <v>0.22861316117608663</v>
      </c>
      <c r="BF188" s="86">
        <f t="shared" si="214"/>
        <v>0.5390687428209394</v>
      </c>
      <c r="BG188" s="86">
        <f t="shared" si="215"/>
        <v>0.4116673749578934</v>
      </c>
      <c r="BH188" s="86">
        <f t="shared" si="216"/>
        <v>0.5390687428209394</v>
      </c>
      <c r="BI188" s="86">
        <f t="shared" si="217"/>
        <v>0.2273855248690551</v>
      </c>
      <c r="BJ188" s="86">
        <f t="shared" si="218"/>
        <v>0.22861316117608663</v>
      </c>
      <c r="BL188" s="86">
        <f t="shared" si="219"/>
        <v>0</v>
      </c>
      <c r="BM188" s="86">
        <f t="shared" si="220"/>
        <v>0.00238382418099375</v>
      </c>
      <c r="BN188" s="86">
        <f t="shared" si="221"/>
        <v>0.0035667745264492947</v>
      </c>
      <c r="BO188" s="86">
        <f t="shared" si="222"/>
        <v>0.002282257737192011</v>
      </c>
      <c r="BP188" s="86">
        <f t="shared" si="223"/>
        <v>0</v>
      </c>
      <c r="BQ188" s="86">
        <f t="shared" si="224"/>
        <v>0.013591979979350329</v>
      </c>
      <c r="BR188" s="86">
        <f t="shared" si="225"/>
        <v>0.0023897986776879702</v>
      </c>
      <c r="BS188" s="86">
        <f t="shared" si="226"/>
        <v>0.00020910738429769736</v>
      </c>
      <c r="BT188" s="86">
        <f t="shared" si="227"/>
        <v>0.002252385253720912</v>
      </c>
      <c r="BU188" s="268">
        <f t="shared" si="228"/>
        <v>0.026676127739691965</v>
      </c>
      <c r="BW188" s="86">
        <f t="shared" si="173"/>
        <v>0</v>
      </c>
      <c r="BX188" s="86">
        <f t="shared" si="174"/>
        <v>0.004370344331821875</v>
      </c>
      <c r="BY188" s="86">
        <f t="shared" si="175"/>
        <v>0.00951139873719812</v>
      </c>
      <c r="BZ188" s="86">
        <f t="shared" si="176"/>
        <v>0.002282257737192011</v>
      </c>
      <c r="CA188" s="86">
        <f t="shared" si="177"/>
        <v>0</v>
      </c>
      <c r="CB188" s="86">
        <f t="shared" si="178"/>
        <v>0.013591979979350329</v>
      </c>
      <c r="CC188" s="86">
        <f t="shared" si="179"/>
        <v>0.00637279647383459</v>
      </c>
      <c r="CD188" s="86">
        <f t="shared" si="180"/>
        <v>0.00020910738429769736</v>
      </c>
      <c r="CE188" s="86">
        <f t="shared" si="181"/>
        <v>0.002252385253720912</v>
      </c>
      <c r="CF188" s="86">
        <f t="shared" si="229"/>
        <v>0.038590269897415534</v>
      </c>
      <c r="CH188" s="264">
        <f t="shared" si="230"/>
        <v>0.30051718371926217</v>
      </c>
      <c r="CI188" s="264">
        <f t="shared" si="231"/>
        <v>0.026676127739691965</v>
      </c>
      <c r="CJ188" s="264">
        <f t="shared" si="232"/>
        <v>0.038590269897415534</v>
      </c>
      <c r="CK188" s="293">
        <f t="shared" si="233"/>
        <v>0.17134079834452498</v>
      </c>
    </row>
    <row r="189" spans="1:89" ht="15">
      <c r="A189" s="240">
        <v>31007</v>
      </c>
      <c r="B189" s="261">
        <v>9</v>
      </c>
      <c r="C189" s="240">
        <v>0</v>
      </c>
      <c r="D189" s="240" t="s">
        <v>695</v>
      </c>
      <c r="E189" s="240">
        <v>83</v>
      </c>
      <c r="F189" s="240">
        <v>0.003758</v>
      </c>
      <c r="G189" s="255">
        <v>0.0013640403411461016</v>
      </c>
      <c r="H189" s="241">
        <v>0</v>
      </c>
      <c r="I189" s="241">
        <v>0</v>
      </c>
      <c r="J189" s="241">
        <v>0</v>
      </c>
      <c r="K189" s="241">
        <v>0.0484782</v>
      </c>
      <c r="L189" s="241">
        <v>0.0202932</v>
      </c>
      <c r="M189" s="241">
        <v>0</v>
      </c>
      <c r="N189" s="241">
        <v>0.0063886</v>
      </c>
      <c r="O189" s="241">
        <v>0.0011274</v>
      </c>
      <c r="P189" s="241">
        <v>0.1232624</v>
      </c>
      <c r="Q189" s="241">
        <v>0.7865494000000001</v>
      </c>
      <c r="R189" s="241">
        <v>0.003758</v>
      </c>
      <c r="S189" s="241">
        <v>0.003758</v>
      </c>
      <c r="T189" s="241">
        <v>0</v>
      </c>
      <c r="U189" s="241">
        <v>0</v>
      </c>
      <c r="V189" s="241">
        <v>0.0420896</v>
      </c>
      <c r="W189" s="241">
        <v>0.0045096</v>
      </c>
      <c r="X189" s="241">
        <v>0</v>
      </c>
      <c r="Y189" s="241">
        <v>0.0202932</v>
      </c>
      <c r="Z189" s="241">
        <v>0.0007516000000000001</v>
      </c>
      <c r="AA189" s="241">
        <v>0.077039</v>
      </c>
      <c r="AB189" s="241">
        <v>0.8639642000000001</v>
      </c>
      <c r="AC189" s="241">
        <v>0.740326</v>
      </c>
      <c r="AD189" s="241">
        <v>0.8639642000000001</v>
      </c>
      <c r="AE189" s="241">
        <v>0.0762874</v>
      </c>
      <c r="AF189" s="241">
        <v>0.077039</v>
      </c>
      <c r="AI189" s="240">
        <v>31007</v>
      </c>
      <c r="AJ189" s="240">
        <v>9</v>
      </c>
      <c r="AK189" s="240">
        <v>0</v>
      </c>
      <c r="AL189" s="240" t="s">
        <v>695</v>
      </c>
      <c r="AM189" s="240">
        <v>83</v>
      </c>
      <c r="AN189" s="164">
        <v>0.0013640403411461016</v>
      </c>
      <c r="AO189" s="86">
        <f t="shared" si="197"/>
        <v>0</v>
      </c>
      <c r="AP189" s="86">
        <f t="shared" si="198"/>
        <v>0</v>
      </c>
      <c r="AQ189" s="86">
        <f t="shared" si="199"/>
        <v>0.01759612040078471</v>
      </c>
      <c r="AR189" s="86">
        <f t="shared" si="200"/>
        <v>0.007365817842188948</v>
      </c>
      <c r="AS189" s="86">
        <f t="shared" si="201"/>
        <v>0</v>
      </c>
      <c r="AT189" s="86">
        <f t="shared" si="202"/>
        <v>0.0023188685799483727</v>
      </c>
      <c r="AU189" s="86">
        <f t="shared" si="203"/>
        <v>0.00040921210234383046</v>
      </c>
      <c r="AV189" s="86">
        <f t="shared" si="204"/>
        <v>0.04474052318959213</v>
      </c>
      <c r="AW189" s="86">
        <f t="shared" si="205"/>
        <v>0.2854936434018791</v>
      </c>
      <c r="AX189" s="86">
        <f t="shared" si="206"/>
        <v>0</v>
      </c>
      <c r="AY189" s="86">
        <f t="shared" si="207"/>
        <v>0</v>
      </c>
      <c r="AZ189" s="86">
        <f t="shared" si="208"/>
        <v>0.015277251820836337</v>
      </c>
      <c r="BA189" s="86">
        <f t="shared" si="209"/>
        <v>0.0016368484093753218</v>
      </c>
      <c r="BB189" s="86">
        <f t="shared" si="210"/>
        <v>0</v>
      </c>
      <c r="BC189" s="86">
        <f t="shared" si="211"/>
        <v>0.007365817842188948</v>
      </c>
      <c r="BD189" s="86">
        <f t="shared" si="212"/>
        <v>0.0002728080682292203</v>
      </c>
      <c r="BE189" s="86">
        <f t="shared" si="213"/>
        <v>0.027962826993495078</v>
      </c>
      <c r="BF189" s="86">
        <f t="shared" si="214"/>
        <v>0.3135928744294888</v>
      </c>
      <c r="BG189" s="86">
        <f t="shared" si="215"/>
        <v>0.268715947205782</v>
      </c>
      <c r="BH189" s="86">
        <f t="shared" si="216"/>
        <v>0.3135928744294888</v>
      </c>
      <c r="BI189" s="86">
        <f t="shared" si="217"/>
        <v>0.027690018925265864</v>
      </c>
      <c r="BJ189" s="86">
        <f t="shared" si="218"/>
        <v>0.027962826993495078</v>
      </c>
      <c r="BL189" s="86">
        <f t="shared" si="219"/>
        <v>0</v>
      </c>
      <c r="BM189" s="86">
        <f t="shared" si="220"/>
        <v>0</v>
      </c>
      <c r="BN189" s="86">
        <f t="shared" si="221"/>
        <v>0.0007707100735543704</v>
      </c>
      <c r="BO189" s="86">
        <f t="shared" si="222"/>
        <v>0.00032262282148787594</v>
      </c>
      <c r="BP189" s="86">
        <f t="shared" si="223"/>
        <v>0</v>
      </c>
      <c r="BQ189" s="86">
        <f t="shared" si="224"/>
        <v>0.012504621581002304</v>
      </c>
      <c r="BR189" s="86">
        <f t="shared" si="225"/>
        <v>0.0006691436297526315</v>
      </c>
      <c r="BS189" s="86">
        <f t="shared" si="226"/>
        <v>0</v>
      </c>
      <c r="BT189" s="86">
        <f t="shared" si="227"/>
        <v>0.00032262282148787594</v>
      </c>
      <c r="BU189" s="268">
        <f t="shared" si="228"/>
        <v>0.014589720927285056</v>
      </c>
      <c r="BW189" s="86">
        <f t="shared" si="173"/>
        <v>0</v>
      </c>
      <c r="BX189" s="86">
        <f t="shared" si="174"/>
        <v>0</v>
      </c>
      <c r="BY189" s="86">
        <f t="shared" si="175"/>
        <v>0.0020552268628116544</v>
      </c>
      <c r="BZ189" s="86">
        <f t="shared" si="176"/>
        <v>0.00032262282148787594</v>
      </c>
      <c r="CA189" s="86">
        <f t="shared" si="177"/>
        <v>0</v>
      </c>
      <c r="CB189" s="86">
        <f t="shared" si="178"/>
        <v>0.012504621581002304</v>
      </c>
      <c r="CC189" s="86">
        <f t="shared" si="179"/>
        <v>0.0017843830126736849</v>
      </c>
      <c r="CD189" s="86">
        <f t="shared" si="180"/>
        <v>0</v>
      </c>
      <c r="CE189" s="86">
        <f t="shared" si="181"/>
        <v>0.00032262282148787594</v>
      </c>
      <c r="CF189" s="86">
        <f t="shared" si="229"/>
        <v>0.016989477099463395</v>
      </c>
      <c r="CH189" s="264">
        <f t="shared" si="230"/>
        <v>0.19616264146022086</v>
      </c>
      <c r="CI189" s="264">
        <f t="shared" si="231"/>
        <v>0.014589720927285056</v>
      </c>
      <c r="CJ189" s="264">
        <f t="shared" si="232"/>
        <v>0.016989477099463395</v>
      </c>
      <c r="CK189" s="293">
        <f t="shared" si="233"/>
        <v>0.07543327832161748</v>
      </c>
    </row>
    <row r="190" spans="1:89" ht="15">
      <c r="A190" s="240">
        <v>31008</v>
      </c>
      <c r="B190" s="261">
        <v>9</v>
      </c>
      <c r="C190" s="240">
        <v>0</v>
      </c>
      <c r="D190" s="240" t="s">
        <v>695</v>
      </c>
      <c r="E190" s="240">
        <v>83</v>
      </c>
      <c r="F190" s="240">
        <v>0.003758</v>
      </c>
      <c r="G190" s="255">
        <v>0.0013640403411461016</v>
      </c>
      <c r="H190" s="241">
        <v>0.07854219999999999</v>
      </c>
      <c r="I190" s="241">
        <v>0</v>
      </c>
      <c r="J190" s="241">
        <v>0</v>
      </c>
      <c r="K190" s="241">
        <v>0.30590120000000004</v>
      </c>
      <c r="L190" s="241">
        <v>0.19654339999999998</v>
      </c>
      <c r="M190" s="241">
        <v>0</v>
      </c>
      <c r="N190" s="241">
        <v>0.0499814</v>
      </c>
      <c r="O190" s="241">
        <v>0.025178600000000002</v>
      </c>
      <c r="P190" s="241">
        <v>0.4539664</v>
      </c>
      <c r="Q190" s="241">
        <v>0.866219</v>
      </c>
      <c r="R190" s="241">
        <v>0.003758</v>
      </c>
      <c r="S190" s="241">
        <v>0.003758</v>
      </c>
      <c r="T190" s="241">
        <v>0</v>
      </c>
      <c r="U190" s="241">
        <v>0</v>
      </c>
      <c r="V190" s="241">
        <v>0.1852694</v>
      </c>
      <c r="W190" s="241">
        <v>0.0931984</v>
      </c>
      <c r="X190" s="241">
        <v>0</v>
      </c>
      <c r="Y190" s="241">
        <v>0.1886516</v>
      </c>
      <c r="Z190" s="241">
        <v>0.0067644</v>
      </c>
      <c r="AA190" s="241">
        <v>0.6572742</v>
      </c>
      <c r="AB190" s="241">
        <v>1.444951</v>
      </c>
      <c r="AC190" s="241">
        <v>1.0699026</v>
      </c>
      <c r="AD190" s="241">
        <v>1.5234931999999999</v>
      </c>
      <c r="AE190" s="241">
        <v>0.5776045999999999</v>
      </c>
      <c r="AF190" s="241">
        <v>0.578732</v>
      </c>
      <c r="AI190" s="240">
        <v>31008</v>
      </c>
      <c r="AJ190" s="240">
        <v>9</v>
      </c>
      <c r="AK190" s="240">
        <v>0</v>
      </c>
      <c r="AL190" s="240" t="s">
        <v>695</v>
      </c>
      <c r="AM190" s="240">
        <v>83</v>
      </c>
      <c r="AN190" s="164">
        <v>0.0013640403411461016</v>
      </c>
      <c r="AO190" s="86">
        <f t="shared" si="197"/>
        <v>0.028508443129953518</v>
      </c>
      <c r="AP190" s="86">
        <f t="shared" si="198"/>
        <v>0</v>
      </c>
      <c r="AQ190" s="86">
        <f t="shared" si="199"/>
        <v>0.11103288376929267</v>
      </c>
      <c r="AR190" s="86">
        <f t="shared" si="200"/>
        <v>0.0713393098419411</v>
      </c>
      <c r="AS190" s="86">
        <f t="shared" si="201"/>
        <v>0</v>
      </c>
      <c r="AT190" s="86">
        <f t="shared" si="202"/>
        <v>0.01814173653724315</v>
      </c>
      <c r="AU190" s="86">
        <f t="shared" si="203"/>
        <v>0.00913907028567888</v>
      </c>
      <c r="AV190" s="86">
        <f t="shared" si="204"/>
        <v>0.16477607321044907</v>
      </c>
      <c r="AW190" s="86">
        <f t="shared" si="205"/>
        <v>0.3144112986341764</v>
      </c>
      <c r="AX190" s="86">
        <f t="shared" si="206"/>
        <v>0</v>
      </c>
      <c r="AY190" s="86">
        <f t="shared" si="207"/>
        <v>0</v>
      </c>
      <c r="AZ190" s="86">
        <f t="shared" si="208"/>
        <v>0.0672471888185028</v>
      </c>
      <c r="BA190" s="86">
        <f t="shared" si="209"/>
        <v>0.03382820046042332</v>
      </c>
      <c r="BB190" s="86">
        <f t="shared" si="210"/>
        <v>0</v>
      </c>
      <c r="BC190" s="86">
        <f t="shared" si="211"/>
        <v>0.0684748251255343</v>
      </c>
      <c r="BD190" s="86">
        <f t="shared" si="212"/>
        <v>0.002455272614062983</v>
      </c>
      <c r="BE190" s="86">
        <f t="shared" si="213"/>
        <v>0.23857065566645316</v>
      </c>
      <c r="BF190" s="86">
        <f t="shared" si="214"/>
        <v>0.5244735111706761</v>
      </c>
      <c r="BG190" s="86">
        <f t="shared" si="215"/>
        <v>0.3883422851242951</v>
      </c>
      <c r="BH190" s="86">
        <f t="shared" si="216"/>
        <v>0.5529819543006295</v>
      </c>
      <c r="BI190" s="86">
        <f t="shared" si="217"/>
        <v>0.20965300043415577</v>
      </c>
      <c r="BJ190" s="86">
        <f t="shared" si="218"/>
        <v>0.21006221253649962</v>
      </c>
      <c r="BL190" s="86">
        <f t="shared" si="219"/>
        <v>0.001248669809091964</v>
      </c>
      <c r="BM190" s="86">
        <f t="shared" si="220"/>
        <v>0</v>
      </c>
      <c r="BN190" s="86">
        <f t="shared" si="221"/>
        <v>0.004863240309095019</v>
      </c>
      <c r="BO190" s="86">
        <f t="shared" si="222"/>
        <v>0.0031246617710770203</v>
      </c>
      <c r="BP190" s="86">
        <f t="shared" si="223"/>
        <v>0</v>
      </c>
      <c r="BQ190" s="86">
        <f t="shared" si="224"/>
        <v>0.013771214880176925</v>
      </c>
      <c r="BR190" s="86">
        <f t="shared" si="225"/>
        <v>0.0029454268702504226</v>
      </c>
      <c r="BS190" s="86">
        <f t="shared" si="226"/>
        <v>0</v>
      </c>
      <c r="BT190" s="86">
        <f t="shared" si="227"/>
        <v>0.002999197340498402</v>
      </c>
      <c r="BU190" s="268">
        <f t="shared" si="228"/>
        <v>0.028952410980189754</v>
      </c>
      <c r="BW190" s="86">
        <f t="shared" si="173"/>
        <v>0.001248669809091964</v>
      </c>
      <c r="BX190" s="86">
        <f t="shared" si="174"/>
        <v>0</v>
      </c>
      <c r="BY190" s="86">
        <f t="shared" si="175"/>
        <v>0.012968640824253384</v>
      </c>
      <c r="BZ190" s="86">
        <f t="shared" si="176"/>
        <v>0.0031246617710770203</v>
      </c>
      <c r="CA190" s="86">
        <f t="shared" si="177"/>
        <v>0</v>
      </c>
      <c r="CB190" s="86">
        <f t="shared" si="178"/>
        <v>0.013771214880176925</v>
      </c>
      <c r="CC190" s="86">
        <f t="shared" si="179"/>
        <v>0.007854471654001131</v>
      </c>
      <c r="CD190" s="86">
        <f t="shared" si="180"/>
        <v>0</v>
      </c>
      <c r="CE190" s="86">
        <f t="shared" si="181"/>
        <v>0.002999197340498402</v>
      </c>
      <c r="CF190" s="86">
        <f t="shared" si="229"/>
        <v>0.041966856279098824</v>
      </c>
      <c r="CH190" s="264">
        <f t="shared" si="230"/>
        <v>0.2834898681407354</v>
      </c>
      <c r="CI190" s="264">
        <f t="shared" si="231"/>
        <v>0.028952410980189754</v>
      </c>
      <c r="CJ190" s="264">
        <f t="shared" si="232"/>
        <v>0.041966856279098824</v>
      </c>
      <c r="CK190" s="293">
        <f t="shared" si="233"/>
        <v>0.1863328418791988</v>
      </c>
    </row>
    <row r="191" spans="1:89" ht="15">
      <c r="A191" s="240">
        <v>31009</v>
      </c>
      <c r="B191" s="261">
        <v>9</v>
      </c>
      <c r="C191" s="240">
        <v>0</v>
      </c>
      <c r="D191" s="240" t="s">
        <v>695</v>
      </c>
      <c r="E191" s="240">
        <v>83</v>
      </c>
      <c r="F191" s="240">
        <v>0.017312</v>
      </c>
      <c r="G191" s="255">
        <v>0.006283732407110514</v>
      </c>
      <c r="H191" s="241">
        <v>0</v>
      </c>
      <c r="I191" s="241">
        <v>0</v>
      </c>
      <c r="J191" s="241">
        <v>0</v>
      </c>
      <c r="K191" s="241">
        <v>0.47781120000000005</v>
      </c>
      <c r="L191" s="241">
        <v>0.3012288</v>
      </c>
      <c r="M191" s="241">
        <v>0</v>
      </c>
      <c r="N191" s="241">
        <v>0.34797120000000004</v>
      </c>
      <c r="O191" s="241">
        <v>0.0328928</v>
      </c>
      <c r="P191" s="241">
        <v>1.7727488000000002</v>
      </c>
      <c r="Q191" s="241">
        <v>3.020944</v>
      </c>
      <c r="R191" s="241">
        <v>0.017312</v>
      </c>
      <c r="S191" s="241">
        <v>0.017312</v>
      </c>
      <c r="T191" s="241">
        <v>0</v>
      </c>
      <c r="U191" s="241">
        <v>0</v>
      </c>
      <c r="V191" s="241">
        <v>0.38952000000000003</v>
      </c>
      <c r="W191" s="241">
        <v>0.08482880000000001</v>
      </c>
      <c r="X191" s="241">
        <v>0</v>
      </c>
      <c r="Y191" s="241">
        <v>0.28391679999999997</v>
      </c>
      <c r="Z191" s="241">
        <v>0.0467424</v>
      </c>
      <c r="AA191" s="241">
        <v>1.1633664000000001</v>
      </c>
      <c r="AB191" s="241">
        <v>4.1843104</v>
      </c>
      <c r="AC191" s="241">
        <v>2.4098304</v>
      </c>
      <c r="AD191" s="241">
        <v>4.1843104</v>
      </c>
      <c r="AE191" s="241">
        <v>1.159904</v>
      </c>
      <c r="AF191" s="241">
        <v>1.1633664000000001</v>
      </c>
      <c r="AI191" s="240">
        <v>31009</v>
      </c>
      <c r="AJ191" s="240">
        <v>9</v>
      </c>
      <c r="AK191" s="240">
        <v>0</v>
      </c>
      <c r="AL191" s="240" t="s">
        <v>695</v>
      </c>
      <c r="AM191" s="240">
        <v>83</v>
      </c>
      <c r="AN191" s="164">
        <v>0.006283732407110514</v>
      </c>
      <c r="AO191" s="86">
        <f t="shared" si="197"/>
        <v>0</v>
      </c>
      <c r="AP191" s="86">
        <f t="shared" si="198"/>
        <v>0</v>
      </c>
      <c r="AQ191" s="86">
        <f t="shared" si="199"/>
        <v>0.1734310144362502</v>
      </c>
      <c r="AR191" s="86">
        <f t="shared" si="200"/>
        <v>0.10933694388372295</v>
      </c>
      <c r="AS191" s="86">
        <f t="shared" si="201"/>
        <v>0</v>
      </c>
      <c r="AT191" s="86">
        <f t="shared" si="202"/>
        <v>0.12630302138292135</v>
      </c>
      <c r="AU191" s="86">
        <f t="shared" si="203"/>
        <v>0.011939091573509976</v>
      </c>
      <c r="AV191" s="86">
        <f t="shared" si="204"/>
        <v>0.6434541984881167</v>
      </c>
      <c r="AW191" s="86">
        <f t="shared" si="205"/>
        <v>1.0965113050407846</v>
      </c>
      <c r="AX191" s="86">
        <f t="shared" si="206"/>
        <v>0</v>
      </c>
      <c r="AY191" s="86">
        <f t="shared" si="207"/>
        <v>0</v>
      </c>
      <c r="AZ191" s="86">
        <f t="shared" si="208"/>
        <v>0.14138397915998657</v>
      </c>
      <c r="BA191" s="86">
        <f t="shared" si="209"/>
        <v>0.030790288794841518</v>
      </c>
      <c r="BB191" s="86">
        <f t="shared" si="210"/>
        <v>0</v>
      </c>
      <c r="BC191" s="86">
        <f t="shared" si="211"/>
        <v>0.10305321147661241</v>
      </c>
      <c r="BD191" s="86">
        <f t="shared" si="212"/>
        <v>0.016966077499198387</v>
      </c>
      <c r="BE191" s="86">
        <f t="shared" si="213"/>
        <v>0.42226681775782654</v>
      </c>
      <c r="BF191" s="86">
        <f t="shared" si="214"/>
        <v>1.5187781227986112</v>
      </c>
      <c r="BG191" s="86">
        <f t="shared" si="215"/>
        <v>0.8746955510697836</v>
      </c>
      <c r="BH191" s="86">
        <f t="shared" si="216"/>
        <v>1.5187781227986112</v>
      </c>
      <c r="BI191" s="86">
        <f t="shared" si="217"/>
        <v>0.42101007127640444</v>
      </c>
      <c r="BJ191" s="86">
        <f t="shared" si="218"/>
        <v>0.42226681775782654</v>
      </c>
      <c r="BL191" s="86">
        <f t="shared" si="219"/>
        <v>0</v>
      </c>
      <c r="BM191" s="86">
        <f t="shared" si="220"/>
        <v>0</v>
      </c>
      <c r="BN191" s="86">
        <f t="shared" si="221"/>
        <v>0.007596278432307759</v>
      </c>
      <c r="BO191" s="86">
        <f t="shared" si="222"/>
        <v>0.004788958142107065</v>
      </c>
      <c r="BP191" s="86">
        <f t="shared" si="223"/>
        <v>0</v>
      </c>
      <c r="BQ191" s="86">
        <f t="shared" si="224"/>
        <v>0.048027195160786365</v>
      </c>
      <c r="BR191" s="86">
        <f t="shared" si="225"/>
        <v>0.006192618287207412</v>
      </c>
      <c r="BS191" s="86">
        <f t="shared" si="226"/>
        <v>0</v>
      </c>
      <c r="BT191" s="86">
        <f t="shared" si="227"/>
        <v>0.004513730662675623</v>
      </c>
      <c r="BU191" s="268">
        <f t="shared" si="228"/>
        <v>0.07111878068508423</v>
      </c>
      <c r="BW191" s="86">
        <f t="shared" si="173"/>
        <v>0</v>
      </c>
      <c r="BX191" s="86">
        <f t="shared" si="174"/>
        <v>0</v>
      </c>
      <c r="BY191" s="86">
        <f t="shared" si="175"/>
        <v>0.020256742486154024</v>
      </c>
      <c r="BZ191" s="86">
        <f t="shared" si="176"/>
        <v>0.004788958142107065</v>
      </c>
      <c r="CA191" s="86">
        <f t="shared" si="177"/>
        <v>0</v>
      </c>
      <c r="CB191" s="86">
        <f t="shared" si="178"/>
        <v>0.048027195160786365</v>
      </c>
      <c r="CC191" s="86">
        <f t="shared" si="179"/>
        <v>0.016513648765886436</v>
      </c>
      <c r="CD191" s="86">
        <f t="shared" si="180"/>
        <v>0</v>
      </c>
      <c r="CE191" s="86">
        <f t="shared" si="181"/>
        <v>0.004513730662675623</v>
      </c>
      <c r="CF191" s="86">
        <f t="shared" si="229"/>
        <v>0.09410027521760952</v>
      </c>
      <c r="CH191" s="264">
        <f t="shared" si="230"/>
        <v>0.638527752280942</v>
      </c>
      <c r="CI191" s="264">
        <f t="shared" si="231"/>
        <v>0.07111878068508423</v>
      </c>
      <c r="CJ191" s="264">
        <f t="shared" si="232"/>
        <v>0.09410027521760952</v>
      </c>
      <c r="CK191" s="293">
        <f t="shared" si="233"/>
        <v>0.4178052219661863</v>
      </c>
    </row>
    <row r="192" spans="1:89" ht="15">
      <c r="A192" s="240">
        <v>31010</v>
      </c>
      <c r="B192" s="261">
        <v>9</v>
      </c>
      <c r="C192" s="240">
        <v>0</v>
      </c>
      <c r="D192" s="240" t="s">
        <v>695</v>
      </c>
      <c r="E192" s="240">
        <v>83</v>
      </c>
      <c r="F192" s="240">
        <v>0.017312</v>
      </c>
      <c r="G192" s="255">
        <v>0.006283732407110514</v>
      </c>
      <c r="H192" s="241">
        <v>0.0017312000000000002</v>
      </c>
      <c r="I192" s="241">
        <v>0.0398176</v>
      </c>
      <c r="J192" s="241">
        <v>0.017312</v>
      </c>
      <c r="K192" s="241">
        <v>0.5903392000000001</v>
      </c>
      <c r="L192" s="241">
        <v>0.3964448</v>
      </c>
      <c r="M192" s="241">
        <v>0</v>
      </c>
      <c r="N192" s="241">
        <v>0.2700672</v>
      </c>
      <c r="O192" s="241">
        <v>0.07097919999999999</v>
      </c>
      <c r="P192" s="241">
        <v>0.4985856</v>
      </c>
      <c r="Q192" s="241">
        <v>3.0469120000000003</v>
      </c>
      <c r="R192" s="241">
        <v>0.017312</v>
      </c>
      <c r="S192" s="241">
        <v>0.017312</v>
      </c>
      <c r="T192" s="241">
        <v>0</v>
      </c>
      <c r="U192" s="241">
        <v>0</v>
      </c>
      <c r="V192" s="241">
        <v>0.46049920000000005</v>
      </c>
      <c r="W192" s="241">
        <v>0.1246464</v>
      </c>
      <c r="X192" s="241">
        <v>0</v>
      </c>
      <c r="Y192" s="241">
        <v>0.3877888</v>
      </c>
      <c r="Z192" s="241">
        <v>0.0657856</v>
      </c>
      <c r="AA192" s="241">
        <v>1.3780352</v>
      </c>
      <c r="AB192" s="241">
        <v>4.423216</v>
      </c>
      <c r="AC192" s="241">
        <v>3.9263616000000003</v>
      </c>
      <c r="AD192" s="241">
        <v>4.4249472</v>
      </c>
      <c r="AE192" s="241">
        <v>1.367648</v>
      </c>
      <c r="AF192" s="241">
        <v>1.376304</v>
      </c>
      <c r="AI192" s="240">
        <v>31010</v>
      </c>
      <c r="AJ192" s="240">
        <v>9</v>
      </c>
      <c r="AK192" s="240">
        <v>0</v>
      </c>
      <c r="AL192" s="240" t="s">
        <v>695</v>
      </c>
      <c r="AM192" s="240">
        <v>83</v>
      </c>
      <c r="AN192" s="164">
        <v>0.006283732407110514</v>
      </c>
      <c r="AO192" s="86">
        <f t="shared" si="197"/>
        <v>0.0006283732407110515</v>
      </c>
      <c r="AP192" s="86">
        <f t="shared" si="198"/>
        <v>0.014452584536354183</v>
      </c>
      <c r="AQ192" s="86">
        <f t="shared" si="199"/>
        <v>0.21427527508246855</v>
      </c>
      <c r="AR192" s="86">
        <f t="shared" si="200"/>
        <v>0.14389747212283074</v>
      </c>
      <c r="AS192" s="86">
        <f t="shared" si="201"/>
        <v>0</v>
      </c>
      <c r="AT192" s="86">
        <f t="shared" si="202"/>
        <v>0.09802622555092401</v>
      </c>
      <c r="AU192" s="86">
        <f t="shared" si="203"/>
        <v>0.025763302869153102</v>
      </c>
      <c r="AV192" s="86">
        <f t="shared" si="204"/>
        <v>0.1809714933247828</v>
      </c>
      <c r="AW192" s="86">
        <f t="shared" si="205"/>
        <v>1.1059369036514506</v>
      </c>
      <c r="AX192" s="86">
        <f t="shared" si="206"/>
        <v>0</v>
      </c>
      <c r="AY192" s="86">
        <f t="shared" si="207"/>
        <v>0</v>
      </c>
      <c r="AZ192" s="86">
        <f t="shared" si="208"/>
        <v>0.1671472820291397</v>
      </c>
      <c r="BA192" s="86">
        <f t="shared" si="209"/>
        <v>0.0452428733311957</v>
      </c>
      <c r="BB192" s="86">
        <f t="shared" si="210"/>
        <v>0</v>
      </c>
      <c r="BC192" s="86">
        <f t="shared" si="211"/>
        <v>0.1407556059192755</v>
      </c>
      <c r="BD192" s="86">
        <f t="shared" si="212"/>
        <v>0.023878183147019953</v>
      </c>
      <c r="BE192" s="86">
        <f t="shared" si="213"/>
        <v>0.5001850996059969</v>
      </c>
      <c r="BF192" s="86">
        <f t="shared" si="214"/>
        <v>1.6054936300167364</v>
      </c>
      <c r="BG192" s="86">
        <f t="shared" si="215"/>
        <v>1.4251505099326647</v>
      </c>
      <c r="BH192" s="86">
        <f t="shared" si="216"/>
        <v>1.6061220032574473</v>
      </c>
      <c r="BI192" s="86">
        <f t="shared" si="217"/>
        <v>0.4964148601617306</v>
      </c>
      <c r="BJ192" s="86">
        <f t="shared" si="218"/>
        <v>0.4995567263652858</v>
      </c>
      <c r="BL192" s="86">
        <f t="shared" si="219"/>
        <v>2.7522747943144053E-05</v>
      </c>
      <c r="BM192" s="86">
        <f t="shared" si="220"/>
        <v>0.0006330232026923132</v>
      </c>
      <c r="BN192" s="86">
        <f t="shared" si="221"/>
        <v>0.009385257048612122</v>
      </c>
      <c r="BO192" s="86">
        <f t="shared" si="222"/>
        <v>0.006302709278979987</v>
      </c>
      <c r="BP192" s="86">
        <f t="shared" si="223"/>
        <v>0</v>
      </c>
      <c r="BQ192" s="86">
        <f t="shared" si="224"/>
        <v>0.048440036379933535</v>
      </c>
      <c r="BR192" s="86">
        <f t="shared" si="225"/>
        <v>0.007321050952876319</v>
      </c>
      <c r="BS192" s="86">
        <f t="shared" si="226"/>
        <v>0</v>
      </c>
      <c r="BT192" s="86">
        <f t="shared" si="227"/>
        <v>0.006165095539264267</v>
      </c>
      <c r="BU192" s="268">
        <f t="shared" si="228"/>
        <v>0.07827469515030169</v>
      </c>
      <c r="BW192" s="86">
        <f t="shared" si="173"/>
        <v>2.7522747943144053E-05</v>
      </c>
      <c r="BX192" s="86">
        <f t="shared" si="174"/>
        <v>0.0011605425382692407</v>
      </c>
      <c r="BY192" s="86">
        <f t="shared" si="175"/>
        <v>0.025027352129632325</v>
      </c>
      <c r="BZ192" s="86">
        <f t="shared" si="176"/>
        <v>0.006302709278979987</v>
      </c>
      <c r="CA192" s="86">
        <f t="shared" si="177"/>
        <v>0</v>
      </c>
      <c r="CB192" s="86">
        <f t="shared" si="178"/>
        <v>0.048440036379933535</v>
      </c>
      <c r="CC192" s="86">
        <f t="shared" si="179"/>
        <v>0.019522802541003526</v>
      </c>
      <c r="CD192" s="86">
        <f t="shared" si="180"/>
        <v>0</v>
      </c>
      <c r="CE192" s="86">
        <f t="shared" si="181"/>
        <v>0.006165095539264267</v>
      </c>
      <c r="CF192" s="86">
        <f t="shared" si="229"/>
        <v>0.10664606115502602</v>
      </c>
      <c r="CH192" s="264">
        <f t="shared" si="230"/>
        <v>1.0403598722508451</v>
      </c>
      <c r="CI192" s="264">
        <f t="shared" si="231"/>
        <v>0.07827469515030169</v>
      </c>
      <c r="CJ192" s="264">
        <f t="shared" si="232"/>
        <v>0.10664606115502602</v>
      </c>
      <c r="CK192" s="293">
        <f t="shared" si="233"/>
        <v>0.4735085115283156</v>
      </c>
    </row>
    <row r="193" spans="1:89" ht="15">
      <c r="A193" s="240">
        <v>31011</v>
      </c>
      <c r="B193" s="261">
        <v>9</v>
      </c>
      <c r="C193" s="240">
        <v>0</v>
      </c>
      <c r="D193" s="240" t="s">
        <v>695</v>
      </c>
      <c r="E193" s="240">
        <v>83</v>
      </c>
      <c r="F193" s="240">
        <v>0.003758</v>
      </c>
      <c r="G193" s="255">
        <v>0.0013640403411461016</v>
      </c>
      <c r="H193" s="241">
        <v>0</v>
      </c>
      <c r="I193" s="241">
        <v>0</v>
      </c>
      <c r="J193" s="241">
        <v>0</v>
      </c>
      <c r="K193" s="241">
        <v>0.1946644</v>
      </c>
      <c r="L193" s="241">
        <v>0.0894404</v>
      </c>
      <c r="M193" s="241">
        <v>0</v>
      </c>
      <c r="N193" s="241">
        <v>0.06238280000000001</v>
      </c>
      <c r="O193" s="241">
        <v>0.024051200000000002</v>
      </c>
      <c r="P193" s="241">
        <v>0.3536278</v>
      </c>
      <c r="Q193" s="241">
        <v>0.8233777999999999</v>
      </c>
      <c r="R193" s="241">
        <v>0.003758</v>
      </c>
      <c r="S193" s="241">
        <v>0.003758</v>
      </c>
      <c r="T193" s="241">
        <v>0</v>
      </c>
      <c r="U193" s="241">
        <v>0</v>
      </c>
      <c r="V193" s="241">
        <v>0.1555812</v>
      </c>
      <c r="W193" s="241">
        <v>0.0383316</v>
      </c>
      <c r="X193" s="241">
        <v>0</v>
      </c>
      <c r="Y193" s="241">
        <v>0.084555</v>
      </c>
      <c r="Z193" s="241">
        <v>0</v>
      </c>
      <c r="AA193" s="241">
        <v>0.3712904</v>
      </c>
      <c r="AB193" s="241">
        <v>1.1946682</v>
      </c>
      <c r="AC193" s="241">
        <v>0.8406646</v>
      </c>
      <c r="AD193" s="241">
        <v>1.1946682</v>
      </c>
      <c r="AE193" s="241">
        <v>0.3705388</v>
      </c>
      <c r="AF193" s="241">
        <v>0.3712904</v>
      </c>
      <c r="AI193" s="240">
        <v>31011</v>
      </c>
      <c r="AJ193" s="240">
        <v>9</v>
      </c>
      <c r="AK193" s="240">
        <v>0</v>
      </c>
      <c r="AL193" s="240" t="s">
        <v>695</v>
      </c>
      <c r="AM193" s="240">
        <v>83</v>
      </c>
      <c r="AN193" s="164">
        <v>0.0013640403411461016</v>
      </c>
      <c r="AO193" s="86">
        <f aca="true" t="shared" si="234" ref="AO193:AO204">H193*$AN193/$F193</f>
        <v>0</v>
      </c>
      <c r="AP193" s="86">
        <f aca="true" t="shared" si="235" ref="AP193:AP204">I193*$AN193/$F193</f>
        <v>0</v>
      </c>
      <c r="AQ193" s="86">
        <f aca="true" t="shared" si="236" ref="AQ193:AQ204">K193*$AN193/$F193</f>
        <v>0.07065728967136806</v>
      </c>
      <c r="AR193" s="86">
        <f aca="true" t="shared" si="237" ref="AR193:AR204">L193*$AN193/$F193</f>
        <v>0.03246416011927722</v>
      </c>
      <c r="AS193" s="86">
        <f aca="true" t="shared" si="238" ref="AS193:AS204">M193*$AN193/$F193</f>
        <v>0</v>
      </c>
      <c r="AT193" s="86">
        <f aca="true" t="shared" si="239" ref="AT193:AT204">N193*$AN193/$F193</f>
        <v>0.022643069663025286</v>
      </c>
      <c r="AU193" s="86">
        <f aca="true" t="shared" si="240" ref="AU193:AU204">O193*$AN193/$F193</f>
        <v>0.00872985818333505</v>
      </c>
      <c r="AV193" s="86">
        <f aca="true" t="shared" si="241" ref="AV193:AV204">P193*$AN193/$F193</f>
        <v>0.12835619610184815</v>
      </c>
      <c r="AW193" s="86">
        <f aca="true" t="shared" si="242" ref="AW193:AW204">Q193*$AN193/$F193</f>
        <v>0.29886123874511084</v>
      </c>
      <c r="AX193" s="86">
        <f aca="true" t="shared" si="243" ref="AX193:AX204">T193*$AN193/$F193</f>
        <v>0</v>
      </c>
      <c r="AY193" s="86">
        <f aca="true" t="shared" si="244" ref="AY193:AY204">U193*$AN193/$F193</f>
        <v>0</v>
      </c>
      <c r="AZ193" s="86">
        <f aca="true" t="shared" si="245" ref="AZ193:AZ204">V193*$AN193/$F193</f>
        <v>0.0564712701234486</v>
      </c>
      <c r="BA193" s="86">
        <f aca="true" t="shared" si="246" ref="BA193:BA204">W193*$AN193/$F193</f>
        <v>0.013913211479690235</v>
      </c>
      <c r="BB193" s="86">
        <f aca="true" t="shared" si="247" ref="BB193:BB204">X193*$AN193/$F193</f>
        <v>0</v>
      </c>
      <c r="BC193" s="86">
        <f aca="true" t="shared" si="248" ref="BC193:BC204">Y193*$AN193/$F193</f>
        <v>0.030690907675787287</v>
      </c>
      <c r="BD193" s="86">
        <f aca="true" t="shared" si="249" ref="BD193:BD204">Z193*$AN193/$F193</f>
        <v>0</v>
      </c>
      <c r="BE193" s="86">
        <f aca="true" t="shared" si="250" ref="BE193:BE204">AA193*$AN193/$F193</f>
        <v>0.13476718570523485</v>
      </c>
      <c r="BF193" s="86">
        <f aca="true" t="shared" si="251" ref="BF193:BF204">AB193*$AN193/$F193</f>
        <v>0.43362842445034566</v>
      </c>
      <c r="BG193" s="86">
        <f aca="true" t="shared" si="252" ref="BG193:BG204">AC193*$AN193/$F193</f>
        <v>0.3051358243143829</v>
      </c>
      <c r="BH193" s="86">
        <f aca="true" t="shared" si="253" ref="BH193:BH204">AD193*$AN193/$F193</f>
        <v>0.43362842445034566</v>
      </c>
      <c r="BI193" s="86">
        <f aca="true" t="shared" si="254" ref="BI193:BI204">AE193*$AN193/$F193</f>
        <v>0.1344943776370056</v>
      </c>
      <c r="BJ193" s="86">
        <f aca="true" t="shared" si="255" ref="BJ193:BJ204">AF193*$AN193/$F193</f>
        <v>0.13476718570523485</v>
      </c>
      <c r="BL193" s="86">
        <f t="shared" si="219"/>
        <v>0</v>
      </c>
      <c r="BM193" s="86">
        <f t="shared" si="220"/>
        <v>0</v>
      </c>
      <c r="BN193" s="86">
        <f t="shared" si="221"/>
        <v>0.003094789287605921</v>
      </c>
      <c r="BO193" s="86">
        <f t="shared" si="222"/>
        <v>0.0014219302132243421</v>
      </c>
      <c r="BP193" s="86">
        <f t="shared" si="223"/>
        <v>0</v>
      </c>
      <c r="BQ193" s="86">
        <f t="shared" si="224"/>
        <v>0.013090122257035854</v>
      </c>
      <c r="BR193" s="86">
        <f t="shared" si="225"/>
        <v>0.002473441631407049</v>
      </c>
      <c r="BS193" s="86">
        <f t="shared" si="226"/>
        <v>0</v>
      </c>
      <c r="BT193" s="86">
        <f t="shared" si="227"/>
        <v>0.001344261756199483</v>
      </c>
      <c r="BU193" s="268">
        <f t="shared" si="228"/>
        <v>0.021424545145472648</v>
      </c>
      <c r="BW193" s="86">
        <f t="shared" si="173"/>
        <v>0</v>
      </c>
      <c r="BX193" s="86">
        <f t="shared" si="174"/>
        <v>0</v>
      </c>
      <c r="BY193" s="86">
        <f t="shared" si="175"/>
        <v>0.00825277143361579</v>
      </c>
      <c r="BZ193" s="86">
        <f t="shared" si="176"/>
        <v>0.0014219302132243421</v>
      </c>
      <c r="CA193" s="86">
        <f t="shared" si="177"/>
        <v>0</v>
      </c>
      <c r="CB193" s="86">
        <f t="shared" si="178"/>
        <v>0.013090122257035854</v>
      </c>
      <c r="CC193" s="86">
        <f t="shared" si="179"/>
        <v>0.006595844350418799</v>
      </c>
      <c r="CD193" s="86">
        <f t="shared" si="180"/>
        <v>0</v>
      </c>
      <c r="CE193" s="86">
        <f t="shared" si="181"/>
        <v>0.001344261756199483</v>
      </c>
      <c r="CF193" s="86">
        <f t="shared" si="229"/>
        <v>0.030704930010494267</v>
      </c>
      <c r="CH193" s="264">
        <f t="shared" si="230"/>
        <v>0.22274915174949952</v>
      </c>
      <c r="CI193" s="264">
        <f t="shared" si="231"/>
        <v>0.021424545145472648</v>
      </c>
      <c r="CJ193" s="264">
        <f t="shared" si="232"/>
        <v>0.030704930010494267</v>
      </c>
      <c r="CK193" s="293">
        <f t="shared" si="233"/>
        <v>0.13632988924659456</v>
      </c>
    </row>
    <row r="194" spans="1:89" ht="15">
      <c r="A194" s="240">
        <v>31013</v>
      </c>
      <c r="B194" s="261">
        <v>9</v>
      </c>
      <c r="C194" s="240">
        <v>0</v>
      </c>
      <c r="D194" s="240" t="s">
        <v>695</v>
      </c>
      <c r="E194" s="240">
        <v>83</v>
      </c>
      <c r="F194" s="240">
        <v>0.003758</v>
      </c>
      <c r="G194" s="255">
        <v>0.0013640403411461016</v>
      </c>
      <c r="H194" s="241">
        <v>0.015783600000000002</v>
      </c>
      <c r="I194" s="241">
        <v>0</v>
      </c>
      <c r="J194" s="241">
        <v>0</v>
      </c>
      <c r="K194" s="241">
        <v>0.077039</v>
      </c>
      <c r="L194" s="241">
        <v>0.050357200000000005</v>
      </c>
      <c r="M194" s="241">
        <v>0</v>
      </c>
      <c r="N194" s="241">
        <v>0.0270576</v>
      </c>
      <c r="O194" s="241">
        <v>0.0154078</v>
      </c>
      <c r="P194" s="241">
        <v>0.157836</v>
      </c>
      <c r="Q194" s="241">
        <v>0.0661408</v>
      </c>
      <c r="R194" s="241">
        <v>0.003758</v>
      </c>
      <c r="S194" s="241">
        <v>0.003758</v>
      </c>
      <c r="T194" s="241">
        <v>0.009395</v>
      </c>
      <c r="U194" s="241">
        <v>0</v>
      </c>
      <c r="V194" s="241">
        <v>0.0435928</v>
      </c>
      <c r="W194" s="241">
        <v>0.0334462</v>
      </c>
      <c r="X194" s="241">
        <v>0</v>
      </c>
      <c r="Y194" s="241">
        <v>0.046975</v>
      </c>
      <c r="Z194" s="241">
        <v>0.0033822</v>
      </c>
      <c r="AA194" s="241">
        <v>0.1863968</v>
      </c>
      <c r="AB194" s="241">
        <v>0.2363782</v>
      </c>
      <c r="AC194" s="241">
        <v>0.0947016</v>
      </c>
      <c r="AD194" s="241">
        <v>0.2521618</v>
      </c>
      <c r="AE194" s="241">
        <v>0.1698616</v>
      </c>
      <c r="AF194" s="241">
        <v>0.1706132</v>
      </c>
      <c r="AI194" s="240">
        <v>31013</v>
      </c>
      <c r="AJ194" s="240">
        <v>9</v>
      </c>
      <c r="AK194" s="240">
        <v>0</v>
      </c>
      <c r="AL194" s="240" t="s">
        <v>695</v>
      </c>
      <c r="AM194" s="240">
        <v>83</v>
      </c>
      <c r="AN194" s="164">
        <v>0.0013640403411461016</v>
      </c>
      <c r="AO194" s="86">
        <f t="shared" si="234"/>
        <v>0.005728969432813627</v>
      </c>
      <c r="AP194" s="86">
        <f t="shared" si="235"/>
        <v>0</v>
      </c>
      <c r="AQ194" s="86">
        <f t="shared" si="236"/>
        <v>0.027962826993495078</v>
      </c>
      <c r="AR194" s="86">
        <f t="shared" si="237"/>
        <v>0.01827814057135776</v>
      </c>
      <c r="AS194" s="86">
        <f t="shared" si="238"/>
        <v>0</v>
      </c>
      <c r="AT194" s="86">
        <f t="shared" si="239"/>
        <v>0.009821090456251931</v>
      </c>
      <c r="AU194" s="86">
        <f t="shared" si="240"/>
        <v>0.005592565398699016</v>
      </c>
      <c r="AV194" s="86">
        <f t="shared" si="241"/>
        <v>0.05728969432813626</v>
      </c>
      <c r="AW194" s="86">
        <f t="shared" si="242"/>
        <v>0.024007110004171387</v>
      </c>
      <c r="AX194" s="86">
        <f t="shared" si="243"/>
        <v>0.0034101008528652542</v>
      </c>
      <c r="AY194" s="86">
        <f t="shared" si="244"/>
        <v>0</v>
      </c>
      <c r="AZ194" s="86">
        <f t="shared" si="245"/>
        <v>0.01582286795729478</v>
      </c>
      <c r="BA194" s="86">
        <f t="shared" si="246"/>
        <v>0.012139959036200304</v>
      </c>
      <c r="BB194" s="86">
        <f t="shared" si="247"/>
        <v>0</v>
      </c>
      <c r="BC194" s="86">
        <f t="shared" si="248"/>
        <v>0.01705050426432627</v>
      </c>
      <c r="BD194" s="86">
        <f t="shared" si="249"/>
        <v>0.0012276363070314914</v>
      </c>
      <c r="BE194" s="86">
        <f t="shared" si="250"/>
        <v>0.06765640092084664</v>
      </c>
      <c r="BF194" s="86">
        <f t="shared" si="251"/>
        <v>0.08579813745808978</v>
      </c>
      <c r="BG194" s="86">
        <f t="shared" si="252"/>
        <v>0.03437381659688176</v>
      </c>
      <c r="BH194" s="86">
        <f t="shared" si="253"/>
        <v>0.09152710689090342</v>
      </c>
      <c r="BI194" s="86">
        <f t="shared" si="254"/>
        <v>0.061654623419803795</v>
      </c>
      <c r="BJ194" s="86">
        <f t="shared" si="255"/>
        <v>0.06192743148803301</v>
      </c>
      <c r="BL194" s="86">
        <f t="shared" si="219"/>
        <v>0.00025092886115723686</v>
      </c>
      <c r="BM194" s="86">
        <f t="shared" si="220"/>
        <v>0</v>
      </c>
      <c r="BN194" s="86">
        <f t="shared" si="221"/>
        <v>0.0012247718223150844</v>
      </c>
      <c r="BO194" s="86">
        <f t="shared" si="222"/>
        <v>0.0008005825570254699</v>
      </c>
      <c r="BP194" s="86">
        <f t="shared" si="223"/>
        <v>0</v>
      </c>
      <c r="BQ194" s="86">
        <f t="shared" si="224"/>
        <v>0.0010515114181827068</v>
      </c>
      <c r="BR194" s="86">
        <f t="shared" si="225"/>
        <v>0.0006930416165295113</v>
      </c>
      <c r="BS194" s="86">
        <f t="shared" si="226"/>
        <v>0</v>
      </c>
      <c r="BT194" s="86">
        <f t="shared" si="227"/>
        <v>0.0007468120867774906</v>
      </c>
      <c r="BU194" s="268">
        <f t="shared" si="228"/>
        <v>0.0047676483619875</v>
      </c>
      <c r="BW194" s="86">
        <f t="shared" si="173"/>
        <v>0.00025092886115723686</v>
      </c>
      <c r="BX194" s="86">
        <f t="shared" si="174"/>
        <v>0</v>
      </c>
      <c r="BY194" s="86">
        <f t="shared" si="175"/>
        <v>0.003266058192840225</v>
      </c>
      <c r="BZ194" s="86">
        <f t="shared" si="176"/>
        <v>0.0008005825570254699</v>
      </c>
      <c r="CA194" s="86">
        <f t="shared" si="177"/>
        <v>0</v>
      </c>
      <c r="CB194" s="86">
        <f t="shared" si="178"/>
        <v>0.0010515114181827068</v>
      </c>
      <c r="CC194" s="86">
        <f t="shared" si="179"/>
        <v>0.001848110977412031</v>
      </c>
      <c r="CD194" s="86">
        <f t="shared" si="180"/>
        <v>0</v>
      </c>
      <c r="CE194" s="86">
        <f t="shared" si="181"/>
        <v>0.0007468120867774906</v>
      </c>
      <c r="CF194" s="86">
        <f t="shared" si="229"/>
        <v>0.00796400409339516</v>
      </c>
      <c r="CH194" s="264">
        <f t="shared" si="230"/>
        <v>0.025092886115723686</v>
      </c>
      <c r="CI194" s="264">
        <f t="shared" si="231"/>
        <v>0.0047676483619875</v>
      </c>
      <c r="CJ194" s="264">
        <f t="shared" si="232"/>
        <v>0.00796400409339516</v>
      </c>
      <c r="CK194" s="293">
        <f t="shared" si="233"/>
        <v>0.03536017817467451</v>
      </c>
    </row>
    <row r="195" spans="1:89" ht="15">
      <c r="A195" s="240">
        <v>31014</v>
      </c>
      <c r="B195" s="261">
        <v>9</v>
      </c>
      <c r="C195" s="240">
        <v>0</v>
      </c>
      <c r="D195" s="240" t="s">
        <v>695</v>
      </c>
      <c r="E195" s="240">
        <v>83</v>
      </c>
      <c r="F195" s="240">
        <v>0.008276</v>
      </c>
      <c r="G195" s="255">
        <v>0.0030039376964675723</v>
      </c>
      <c r="H195" s="241">
        <v>0.0215176</v>
      </c>
      <c r="I195" s="241">
        <v>0</v>
      </c>
      <c r="J195" s="241">
        <v>0</v>
      </c>
      <c r="K195" s="241">
        <v>0.2350384</v>
      </c>
      <c r="L195" s="241">
        <v>0.1713132</v>
      </c>
      <c r="M195" s="241">
        <v>0</v>
      </c>
      <c r="N195" s="241">
        <v>0.0720012</v>
      </c>
      <c r="O195" s="241">
        <v>0.0008276000000000001</v>
      </c>
      <c r="P195" s="241">
        <v>0.1588992</v>
      </c>
      <c r="Q195" s="241">
        <v>0.7754612000000001</v>
      </c>
      <c r="R195" s="241">
        <v>0.008276</v>
      </c>
      <c r="S195" s="241">
        <v>0.008276</v>
      </c>
      <c r="T195" s="241">
        <v>0</v>
      </c>
      <c r="U195" s="241">
        <v>0</v>
      </c>
      <c r="V195" s="241">
        <v>0.2002792</v>
      </c>
      <c r="W195" s="241">
        <v>0.0190348</v>
      </c>
      <c r="X195" s="241">
        <v>0</v>
      </c>
      <c r="Y195" s="241">
        <v>0.169658</v>
      </c>
      <c r="Z195" s="241">
        <v>0.0240004</v>
      </c>
      <c r="AA195" s="241">
        <v>0.5023532</v>
      </c>
      <c r="AB195" s="241">
        <v>1.2562968</v>
      </c>
      <c r="AC195" s="241">
        <v>1.1180876</v>
      </c>
      <c r="AD195" s="241">
        <v>1.2778144</v>
      </c>
      <c r="AE195" s="241">
        <v>0.4791804</v>
      </c>
      <c r="AF195" s="241">
        <v>0.48083560000000003</v>
      </c>
      <c r="AI195" s="240">
        <v>31014</v>
      </c>
      <c r="AJ195" s="240">
        <v>9</v>
      </c>
      <c r="AK195" s="240">
        <v>0</v>
      </c>
      <c r="AL195" s="240" t="s">
        <v>695</v>
      </c>
      <c r="AM195" s="240">
        <v>83</v>
      </c>
      <c r="AN195" s="164">
        <v>0.0030039376964675723</v>
      </c>
      <c r="AO195" s="86">
        <f t="shared" si="234"/>
        <v>0.007810238010815688</v>
      </c>
      <c r="AP195" s="86">
        <f t="shared" si="235"/>
        <v>0</v>
      </c>
      <c r="AQ195" s="86">
        <f t="shared" si="236"/>
        <v>0.08531183057967906</v>
      </c>
      <c r="AR195" s="86">
        <f t="shared" si="237"/>
        <v>0.06218151031687874</v>
      </c>
      <c r="AS195" s="86">
        <f t="shared" si="238"/>
        <v>0</v>
      </c>
      <c r="AT195" s="86">
        <f t="shared" si="239"/>
        <v>0.026134257959267878</v>
      </c>
      <c r="AU195" s="86">
        <f t="shared" si="240"/>
        <v>0.0003003937696467572</v>
      </c>
      <c r="AV195" s="86">
        <f t="shared" si="241"/>
        <v>0.05767560377217738</v>
      </c>
      <c r="AW195" s="86">
        <f t="shared" si="242"/>
        <v>0.28146896215901157</v>
      </c>
      <c r="AX195" s="86">
        <f t="shared" si="243"/>
        <v>0</v>
      </c>
      <c r="AY195" s="86">
        <f t="shared" si="244"/>
        <v>0</v>
      </c>
      <c r="AZ195" s="86">
        <f t="shared" si="245"/>
        <v>0.07269529225451525</v>
      </c>
      <c r="BA195" s="86">
        <f t="shared" si="246"/>
        <v>0.0069090567018754165</v>
      </c>
      <c r="BB195" s="86">
        <f t="shared" si="247"/>
        <v>0</v>
      </c>
      <c r="BC195" s="86">
        <f t="shared" si="248"/>
        <v>0.06158072277758522</v>
      </c>
      <c r="BD195" s="86">
        <f t="shared" si="249"/>
        <v>0.00871141931975596</v>
      </c>
      <c r="BE195" s="86">
        <f t="shared" si="250"/>
        <v>0.18233901817558165</v>
      </c>
      <c r="BF195" s="86">
        <f t="shared" si="251"/>
        <v>0.4559977423237775</v>
      </c>
      <c r="BG195" s="86">
        <f t="shared" si="252"/>
        <v>0.405831982792769</v>
      </c>
      <c r="BH195" s="86">
        <f t="shared" si="253"/>
        <v>0.46380798033459314</v>
      </c>
      <c r="BI195" s="86">
        <f t="shared" si="254"/>
        <v>0.17392799262547243</v>
      </c>
      <c r="BJ195" s="86">
        <f t="shared" si="255"/>
        <v>0.17452878016476595</v>
      </c>
      <c r="BL195" s="86">
        <f t="shared" si="219"/>
        <v>0.0003420884248737271</v>
      </c>
      <c r="BM195" s="86">
        <f t="shared" si="220"/>
        <v>0</v>
      </c>
      <c r="BN195" s="86">
        <f t="shared" si="221"/>
        <v>0.003736658179389943</v>
      </c>
      <c r="BO195" s="86">
        <f t="shared" si="222"/>
        <v>0.0027235501518792886</v>
      </c>
      <c r="BP195" s="86">
        <f t="shared" si="223"/>
        <v>0</v>
      </c>
      <c r="BQ195" s="86">
        <f t="shared" si="224"/>
        <v>0.012328340542564707</v>
      </c>
      <c r="BR195" s="86">
        <f t="shared" si="225"/>
        <v>0.003184053800747768</v>
      </c>
      <c r="BS195" s="86">
        <f t="shared" si="226"/>
        <v>0</v>
      </c>
      <c r="BT195" s="86">
        <f t="shared" si="227"/>
        <v>0.0026972356576582326</v>
      </c>
      <c r="BU195" s="268">
        <f t="shared" si="228"/>
        <v>0.025011926757113667</v>
      </c>
      <c r="BW195" s="86">
        <f t="shared" si="173"/>
        <v>0.0003420884248737271</v>
      </c>
      <c r="BX195" s="86">
        <f t="shared" si="174"/>
        <v>0</v>
      </c>
      <c r="BY195" s="86">
        <f t="shared" si="175"/>
        <v>0.009964421811706514</v>
      </c>
      <c r="BZ195" s="86">
        <f t="shared" si="176"/>
        <v>0.0027235501518792886</v>
      </c>
      <c r="CA195" s="86">
        <f t="shared" si="177"/>
        <v>0</v>
      </c>
      <c r="CB195" s="86">
        <f t="shared" si="178"/>
        <v>0.012328340542564707</v>
      </c>
      <c r="CC195" s="86">
        <f t="shared" si="179"/>
        <v>0.008490810135327384</v>
      </c>
      <c r="CD195" s="86">
        <f t="shared" si="180"/>
        <v>0</v>
      </c>
      <c r="CE195" s="86">
        <f t="shared" si="181"/>
        <v>0.0026972356576582326</v>
      </c>
      <c r="CF195" s="86">
        <f t="shared" si="229"/>
        <v>0.036546446724009855</v>
      </c>
      <c r="CH195" s="264">
        <f t="shared" si="230"/>
        <v>0.29625734743872134</v>
      </c>
      <c r="CI195" s="264">
        <f t="shared" si="231"/>
        <v>0.025011926757113667</v>
      </c>
      <c r="CJ195" s="264">
        <f t="shared" si="232"/>
        <v>0.036546446724009855</v>
      </c>
      <c r="CK195" s="293">
        <f t="shared" si="233"/>
        <v>0.16226622345460376</v>
      </c>
    </row>
    <row r="196" spans="1:89" ht="15">
      <c r="A196" s="240">
        <v>31017</v>
      </c>
      <c r="B196" s="261">
        <v>9</v>
      </c>
      <c r="C196" s="240">
        <v>0</v>
      </c>
      <c r="D196" s="240" t="s">
        <v>695</v>
      </c>
      <c r="E196" s="240">
        <v>83</v>
      </c>
      <c r="F196" s="240">
        <v>0.003758</v>
      </c>
      <c r="G196" s="255">
        <v>0.0013640403411461016</v>
      </c>
      <c r="H196" s="241">
        <v>0.0105224</v>
      </c>
      <c r="I196" s="241">
        <v>0</v>
      </c>
      <c r="J196" s="241">
        <v>0</v>
      </c>
      <c r="K196" s="241">
        <v>0.06426180000000001</v>
      </c>
      <c r="L196" s="241">
        <v>0.0266818</v>
      </c>
      <c r="M196" s="241">
        <v>0</v>
      </c>
      <c r="N196" s="241">
        <v>0.0522362</v>
      </c>
      <c r="O196" s="241">
        <v>0.0176626</v>
      </c>
      <c r="P196" s="241">
        <v>0.13979760000000002</v>
      </c>
      <c r="Q196" s="241">
        <v>0.7993266</v>
      </c>
      <c r="R196" s="241">
        <v>0.003758</v>
      </c>
      <c r="S196" s="241">
        <v>0.003758</v>
      </c>
      <c r="T196" s="241">
        <v>0.008643399999999999</v>
      </c>
      <c r="U196" s="241">
        <v>0</v>
      </c>
      <c r="V196" s="241">
        <v>0.0548668</v>
      </c>
      <c r="W196" s="241">
        <v>0.0082676</v>
      </c>
      <c r="X196" s="241">
        <v>0</v>
      </c>
      <c r="Y196" s="241">
        <v>0.024051200000000002</v>
      </c>
      <c r="Z196" s="241">
        <v>0.022923799999999998</v>
      </c>
      <c r="AA196" s="241">
        <v>0.172868</v>
      </c>
      <c r="AB196" s="241">
        <v>0.962048</v>
      </c>
      <c r="AC196" s="241">
        <v>0.832397</v>
      </c>
      <c r="AD196" s="241">
        <v>0.9725704000000001</v>
      </c>
      <c r="AE196" s="241">
        <v>0.1608424</v>
      </c>
      <c r="AF196" s="241">
        <v>0.1623456</v>
      </c>
      <c r="AI196" s="240">
        <v>31017</v>
      </c>
      <c r="AJ196" s="240">
        <v>9</v>
      </c>
      <c r="AK196" s="240">
        <v>0</v>
      </c>
      <c r="AL196" s="240" t="s">
        <v>695</v>
      </c>
      <c r="AM196" s="240">
        <v>83</v>
      </c>
      <c r="AN196" s="164">
        <v>0.0013640403411461016</v>
      </c>
      <c r="AO196" s="86">
        <f t="shared" si="234"/>
        <v>0.003819312955209084</v>
      </c>
      <c r="AP196" s="86">
        <f t="shared" si="235"/>
        <v>0</v>
      </c>
      <c r="AQ196" s="86">
        <f t="shared" si="236"/>
        <v>0.02332508983359834</v>
      </c>
      <c r="AR196" s="86">
        <f t="shared" si="237"/>
        <v>0.00968468642213732</v>
      </c>
      <c r="AS196" s="86">
        <f t="shared" si="238"/>
        <v>0</v>
      </c>
      <c r="AT196" s="86">
        <f t="shared" si="239"/>
        <v>0.018960160741930812</v>
      </c>
      <c r="AU196" s="86">
        <f t="shared" si="240"/>
        <v>0.006410989603386677</v>
      </c>
      <c r="AV196" s="86">
        <f t="shared" si="241"/>
        <v>0.050742300690634984</v>
      </c>
      <c r="AW196" s="86">
        <f t="shared" si="242"/>
        <v>0.2901313805617758</v>
      </c>
      <c r="AX196" s="86">
        <f t="shared" si="243"/>
        <v>0.003137292784636033</v>
      </c>
      <c r="AY196" s="86">
        <f t="shared" si="244"/>
        <v>0</v>
      </c>
      <c r="AZ196" s="86">
        <f t="shared" si="245"/>
        <v>0.019914988980733083</v>
      </c>
      <c r="BA196" s="86">
        <f t="shared" si="246"/>
        <v>0.0030008887505214234</v>
      </c>
      <c r="BB196" s="86">
        <f t="shared" si="247"/>
        <v>0</v>
      </c>
      <c r="BC196" s="86">
        <f t="shared" si="248"/>
        <v>0.00872985818333505</v>
      </c>
      <c r="BD196" s="86">
        <f t="shared" si="249"/>
        <v>0.008320646080991218</v>
      </c>
      <c r="BE196" s="86">
        <f t="shared" si="250"/>
        <v>0.06274585569272068</v>
      </c>
      <c r="BF196" s="86">
        <f t="shared" si="251"/>
        <v>0.349194327333402</v>
      </c>
      <c r="BG196" s="86">
        <f t="shared" si="252"/>
        <v>0.3021349355638615</v>
      </c>
      <c r="BH196" s="86">
        <f t="shared" si="253"/>
        <v>0.3530136402886111</v>
      </c>
      <c r="BI196" s="86">
        <f t="shared" si="254"/>
        <v>0.058380926601053144</v>
      </c>
      <c r="BJ196" s="86">
        <f t="shared" si="255"/>
        <v>0.058926542737511585</v>
      </c>
      <c r="BL196" s="86">
        <f t="shared" si="219"/>
        <v>0.00016728590743815788</v>
      </c>
      <c r="BM196" s="86">
        <f t="shared" si="220"/>
        <v>0</v>
      </c>
      <c r="BN196" s="86">
        <f t="shared" si="221"/>
        <v>0.0010216389347116072</v>
      </c>
      <c r="BO196" s="86">
        <f t="shared" si="222"/>
        <v>0.0004241892652896146</v>
      </c>
      <c r="BP196" s="86">
        <f t="shared" si="223"/>
        <v>0</v>
      </c>
      <c r="BQ196" s="86">
        <f t="shared" si="224"/>
        <v>0.012707754468605779</v>
      </c>
      <c r="BR196" s="86">
        <f t="shared" si="225"/>
        <v>0.000872276517356109</v>
      </c>
      <c r="BS196" s="86">
        <f t="shared" si="226"/>
        <v>0</v>
      </c>
      <c r="BT196" s="86">
        <f t="shared" si="227"/>
        <v>0.0003823677884300752</v>
      </c>
      <c r="BU196" s="268">
        <f t="shared" si="228"/>
        <v>0.015575512881831342</v>
      </c>
      <c r="BW196" s="86">
        <f t="shared" si="173"/>
        <v>0.00016728590743815788</v>
      </c>
      <c r="BX196" s="86">
        <f t="shared" si="174"/>
        <v>0</v>
      </c>
      <c r="BY196" s="86">
        <f t="shared" si="175"/>
        <v>0.002724370492564286</v>
      </c>
      <c r="BZ196" s="86">
        <f t="shared" si="176"/>
        <v>0.0004241892652896146</v>
      </c>
      <c r="CA196" s="86">
        <f t="shared" si="177"/>
        <v>0</v>
      </c>
      <c r="CB196" s="86">
        <f t="shared" si="178"/>
        <v>0.012707754468605779</v>
      </c>
      <c r="CC196" s="86">
        <f t="shared" si="179"/>
        <v>0.002326070712949625</v>
      </c>
      <c r="CD196" s="86">
        <f t="shared" si="180"/>
        <v>0</v>
      </c>
      <c r="CE196" s="86">
        <f t="shared" si="181"/>
        <v>0.0003823677884300752</v>
      </c>
      <c r="CF196" s="86">
        <f t="shared" si="229"/>
        <v>0.01873203863527754</v>
      </c>
      <c r="CH196" s="264">
        <f t="shared" si="230"/>
        <v>0.22055850296161889</v>
      </c>
      <c r="CI196" s="264">
        <f t="shared" si="231"/>
        <v>0.015575512881831342</v>
      </c>
      <c r="CJ196" s="264">
        <f t="shared" si="232"/>
        <v>0.01873203863527754</v>
      </c>
      <c r="CK196" s="293">
        <f t="shared" si="233"/>
        <v>0.08317025154063228</v>
      </c>
    </row>
    <row r="197" spans="1:89" ht="15">
      <c r="A197" s="240">
        <v>31018</v>
      </c>
      <c r="B197" s="261">
        <v>9</v>
      </c>
      <c r="C197" s="240">
        <v>0</v>
      </c>
      <c r="D197" s="240" t="s">
        <v>695</v>
      </c>
      <c r="E197" s="240">
        <v>83</v>
      </c>
      <c r="F197" s="240">
        <v>0.003758</v>
      </c>
      <c r="G197" s="255">
        <v>0.0013640403411461016</v>
      </c>
      <c r="H197" s="241">
        <v>0.0007516000000000001</v>
      </c>
      <c r="I197" s="241">
        <v>0</v>
      </c>
      <c r="J197" s="241">
        <v>0</v>
      </c>
      <c r="K197" s="241">
        <v>0.0105224</v>
      </c>
      <c r="L197" s="241">
        <v>0.003758</v>
      </c>
      <c r="M197" s="241">
        <v>0</v>
      </c>
      <c r="N197" s="241">
        <v>0.0255544</v>
      </c>
      <c r="O197" s="241">
        <v>0.0063886</v>
      </c>
      <c r="P197" s="241">
        <v>0.0161594</v>
      </c>
      <c r="Q197" s="241">
        <v>0.7827914</v>
      </c>
      <c r="R197" s="241">
        <v>0.003758</v>
      </c>
      <c r="S197" s="241">
        <v>0.003758</v>
      </c>
      <c r="T197" s="241">
        <v>0.0007516000000000001</v>
      </c>
      <c r="U197" s="241">
        <v>0</v>
      </c>
      <c r="V197" s="241">
        <v>0.0026306</v>
      </c>
      <c r="W197" s="241">
        <v>0.007891800000000001</v>
      </c>
      <c r="X197" s="241">
        <v>0</v>
      </c>
      <c r="Y197" s="241">
        <v>0.0015032000000000001</v>
      </c>
      <c r="Z197" s="241">
        <v>0.0067644</v>
      </c>
      <c r="AA197" s="241">
        <v>0.0484782</v>
      </c>
      <c r="AB197" s="241">
        <v>0.830518</v>
      </c>
      <c r="AC197" s="241">
        <v>0.8151102</v>
      </c>
      <c r="AD197" s="241">
        <v>0.8312695999999999</v>
      </c>
      <c r="AE197" s="241">
        <v>0.046223400000000005</v>
      </c>
      <c r="AF197" s="241">
        <v>0.0477266</v>
      </c>
      <c r="AI197" s="240">
        <v>31018</v>
      </c>
      <c r="AJ197" s="240">
        <v>9</v>
      </c>
      <c r="AK197" s="240">
        <v>0</v>
      </c>
      <c r="AL197" s="240" t="s">
        <v>695</v>
      </c>
      <c r="AM197" s="240">
        <v>83</v>
      </c>
      <c r="AN197" s="164">
        <v>0.0013640403411461016</v>
      </c>
      <c r="AO197" s="86">
        <f t="shared" si="234"/>
        <v>0.0002728080682292203</v>
      </c>
      <c r="AP197" s="86">
        <f t="shared" si="235"/>
        <v>0</v>
      </c>
      <c r="AQ197" s="86">
        <f t="shared" si="236"/>
        <v>0.003819312955209084</v>
      </c>
      <c r="AR197" s="86">
        <f t="shared" si="237"/>
        <v>0.0013640403411461016</v>
      </c>
      <c r="AS197" s="86">
        <f t="shared" si="238"/>
        <v>0</v>
      </c>
      <c r="AT197" s="86">
        <f t="shared" si="239"/>
        <v>0.00927547431979349</v>
      </c>
      <c r="AU197" s="86">
        <f t="shared" si="240"/>
        <v>0.0023188685799483727</v>
      </c>
      <c r="AV197" s="86">
        <f t="shared" si="241"/>
        <v>0.0058653734669282375</v>
      </c>
      <c r="AW197" s="86">
        <f t="shared" si="242"/>
        <v>0.284129603060733</v>
      </c>
      <c r="AX197" s="86">
        <f t="shared" si="243"/>
        <v>0.0002728080682292203</v>
      </c>
      <c r="AY197" s="86">
        <f t="shared" si="244"/>
        <v>0</v>
      </c>
      <c r="AZ197" s="86">
        <f t="shared" si="245"/>
        <v>0.000954828238802271</v>
      </c>
      <c r="BA197" s="86">
        <f t="shared" si="246"/>
        <v>0.0028644847164068137</v>
      </c>
      <c r="BB197" s="86">
        <f t="shared" si="247"/>
        <v>0</v>
      </c>
      <c r="BC197" s="86">
        <f t="shared" si="248"/>
        <v>0.0005456161364584406</v>
      </c>
      <c r="BD197" s="86">
        <f t="shared" si="249"/>
        <v>0.002455272614062983</v>
      </c>
      <c r="BE197" s="86">
        <f t="shared" si="250"/>
        <v>0.01759612040078471</v>
      </c>
      <c r="BF197" s="86">
        <f t="shared" si="251"/>
        <v>0.30145291539328845</v>
      </c>
      <c r="BG197" s="86">
        <f t="shared" si="252"/>
        <v>0.29586034999458943</v>
      </c>
      <c r="BH197" s="86">
        <f t="shared" si="253"/>
        <v>0.3017257234615176</v>
      </c>
      <c r="BI197" s="86">
        <f t="shared" si="254"/>
        <v>0.016777696196097053</v>
      </c>
      <c r="BJ197" s="86">
        <f t="shared" si="255"/>
        <v>0.017323312332555487</v>
      </c>
      <c r="BL197" s="86">
        <f t="shared" si="219"/>
        <v>1.194899338843985E-05</v>
      </c>
      <c r="BM197" s="86">
        <f t="shared" si="220"/>
        <v>0</v>
      </c>
      <c r="BN197" s="86">
        <f t="shared" si="221"/>
        <v>0.00016728590743815788</v>
      </c>
      <c r="BO197" s="86">
        <f t="shared" si="222"/>
        <v>5.9744966942199245E-05</v>
      </c>
      <c r="BP197" s="86">
        <f t="shared" si="223"/>
        <v>0</v>
      </c>
      <c r="BQ197" s="86">
        <f t="shared" si="224"/>
        <v>0.012444876614060104</v>
      </c>
      <c r="BR197" s="86">
        <f t="shared" si="225"/>
        <v>4.182147685953947E-05</v>
      </c>
      <c r="BS197" s="86">
        <f t="shared" si="226"/>
        <v>0</v>
      </c>
      <c r="BT197" s="86">
        <f t="shared" si="227"/>
        <v>2.38979867768797E-05</v>
      </c>
      <c r="BU197" s="268">
        <f t="shared" si="228"/>
        <v>0.012749575945465318</v>
      </c>
      <c r="BW197" s="86">
        <f t="shared" si="173"/>
        <v>1.194899338843985E-05</v>
      </c>
      <c r="BX197" s="86">
        <f t="shared" si="174"/>
        <v>0</v>
      </c>
      <c r="BY197" s="86">
        <f t="shared" si="175"/>
        <v>0.00044609575316842105</v>
      </c>
      <c r="BZ197" s="86">
        <f t="shared" si="176"/>
        <v>5.9744966942199245E-05</v>
      </c>
      <c r="CA197" s="86">
        <f t="shared" si="177"/>
        <v>0</v>
      </c>
      <c r="CB197" s="86">
        <f t="shared" si="178"/>
        <v>0.012444876614060104</v>
      </c>
      <c r="CC197" s="86">
        <f t="shared" si="179"/>
        <v>0.0001115239382921053</v>
      </c>
      <c r="CD197" s="86">
        <f t="shared" si="180"/>
        <v>0</v>
      </c>
      <c r="CE197" s="86">
        <f t="shared" si="181"/>
        <v>2.38979867768797E-05</v>
      </c>
      <c r="CF197" s="86">
        <f t="shared" si="229"/>
        <v>0.013098088252628148</v>
      </c>
      <c r="CH197" s="264">
        <f t="shared" si="230"/>
        <v>0.2159780554960503</v>
      </c>
      <c r="CI197" s="264">
        <f t="shared" si="231"/>
        <v>0.012749575945465318</v>
      </c>
      <c r="CJ197" s="264">
        <f t="shared" si="232"/>
        <v>0.013098088252628148</v>
      </c>
      <c r="CK197" s="293">
        <f t="shared" si="233"/>
        <v>0.058155511841668985</v>
      </c>
    </row>
    <row r="198" spans="1:89" ht="15">
      <c r="A198" s="240">
        <v>31020</v>
      </c>
      <c r="B198" s="261">
        <v>9</v>
      </c>
      <c r="C198" s="240">
        <v>0</v>
      </c>
      <c r="D198" s="240" t="s">
        <v>695</v>
      </c>
      <c r="E198" s="240">
        <v>83</v>
      </c>
      <c r="F198" s="240">
        <v>0.003758</v>
      </c>
      <c r="G198" s="255">
        <v>0.0013640403411461016</v>
      </c>
      <c r="H198" s="241">
        <v>0.39271100000000003</v>
      </c>
      <c r="I198" s="241">
        <v>0</v>
      </c>
      <c r="J198" s="241">
        <v>0</v>
      </c>
      <c r="K198" s="241">
        <v>0.3453602</v>
      </c>
      <c r="L198" s="241">
        <v>0.25817460000000003</v>
      </c>
      <c r="M198" s="241">
        <v>0</v>
      </c>
      <c r="N198" s="241">
        <v>0.0931984</v>
      </c>
      <c r="O198" s="241">
        <v>0.0533636</v>
      </c>
      <c r="P198" s="241">
        <v>0.1713648</v>
      </c>
      <c r="Q198" s="241">
        <v>0.9425064000000001</v>
      </c>
      <c r="R198" s="241">
        <v>0.003758</v>
      </c>
      <c r="S198" s="241">
        <v>0.003758</v>
      </c>
      <c r="T198" s="241">
        <v>0.0097708</v>
      </c>
      <c r="U198" s="241">
        <v>0</v>
      </c>
      <c r="V198" s="241">
        <v>0.274334</v>
      </c>
      <c r="W198" s="241">
        <v>0.0514846</v>
      </c>
      <c r="X198" s="241">
        <v>0</v>
      </c>
      <c r="Y198" s="241">
        <v>0.24276679999999998</v>
      </c>
      <c r="Z198" s="241">
        <v>0.0097708</v>
      </c>
      <c r="AA198" s="241">
        <v>1.1439352</v>
      </c>
      <c r="AB198" s="241">
        <v>1.6937306</v>
      </c>
      <c r="AC198" s="241">
        <v>1.9150768</v>
      </c>
      <c r="AD198" s="241">
        <v>2.0864416</v>
      </c>
      <c r="AE198" s="241">
        <v>0.7500968</v>
      </c>
      <c r="AF198" s="241">
        <v>0.7512242</v>
      </c>
      <c r="AI198" s="240">
        <v>31020</v>
      </c>
      <c r="AJ198" s="240">
        <v>9</v>
      </c>
      <c r="AK198" s="240">
        <v>0</v>
      </c>
      <c r="AL198" s="240" t="s">
        <v>695</v>
      </c>
      <c r="AM198" s="240">
        <v>83</v>
      </c>
      <c r="AN198" s="164">
        <v>0.0013640403411461016</v>
      </c>
      <c r="AO198" s="86">
        <f t="shared" si="234"/>
        <v>0.1425422156497676</v>
      </c>
      <c r="AP198" s="86">
        <f t="shared" si="235"/>
        <v>0</v>
      </c>
      <c r="AQ198" s="86">
        <f t="shared" si="236"/>
        <v>0.12535530735132674</v>
      </c>
      <c r="AR198" s="86">
        <f t="shared" si="237"/>
        <v>0.0937095714367372</v>
      </c>
      <c r="AS198" s="86">
        <f t="shared" si="238"/>
        <v>0</v>
      </c>
      <c r="AT198" s="86">
        <f t="shared" si="239"/>
        <v>0.03382820046042332</v>
      </c>
      <c r="AU198" s="86">
        <f t="shared" si="240"/>
        <v>0.01936937284427464</v>
      </c>
      <c r="AV198" s="86">
        <f t="shared" si="241"/>
        <v>0.062200239556262235</v>
      </c>
      <c r="AW198" s="86">
        <f t="shared" si="242"/>
        <v>0.3421013175594423</v>
      </c>
      <c r="AX198" s="86">
        <f t="shared" si="243"/>
        <v>0.003546504886979864</v>
      </c>
      <c r="AY198" s="86">
        <f t="shared" si="244"/>
        <v>0</v>
      </c>
      <c r="AZ198" s="86">
        <f t="shared" si="245"/>
        <v>0.09957494490366542</v>
      </c>
      <c r="BA198" s="86">
        <f t="shared" si="246"/>
        <v>0.018687352673701592</v>
      </c>
      <c r="BB198" s="86">
        <f t="shared" si="247"/>
        <v>0</v>
      </c>
      <c r="BC198" s="86">
        <f t="shared" si="248"/>
        <v>0.08811700603803815</v>
      </c>
      <c r="BD198" s="86">
        <f t="shared" si="249"/>
        <v>0.003546504886979864</v>
      </c>
      <c r="BE198" s="86">
        <f t="shared" si="250"/>
        <v>0.41521387984487335</v>
      </c>
      <c r="BF198" s="86">
        <f t="shared" si="251"/>
        <v>0.614772981754548</v>
      </c>
      <c r="BG198" s="86">
        <f t="shared" si="252"/>
        <v>0.6951149578480534</v>
      </c>
      <c r="BH198" s="86">
        <f t="shared" si="253"/>
        <v>0.7573151974043156</v>
      </c>
      <c r="BI198" s="86">
        <f t="shared" si="254"/>
        <v>0.2722624520927619</v>
      </c>
      <c r="BJ198" s="86">
        <f t="shared" si="255"/>
        <v>0.2726716641951057</v>
      </c>
      <c r="BL198" s="86">
        <f t="shared" si="219"/>
        <v>0.00624334904545982</v>
      </c>
      <c r="BM198" s="86">
        <f t="shared" si="220"/>
        <v>0</v>
      </c>
      <c r="BN198" s="86">
        <f t="shared" si="221"/>
        <v>0.005490562461988111</v>
      </c>
      <c r="BO198" s="86">
        <f t="shared" si="222"/>
        <v>0.004104479228929089</v>
      </c>
      <c r="BP198" s="86">
        <f t="shared" si="223"/>
        <v>0</v>
      </c>
      <c r="BQ198" s="86">
        <f t="shared" si="224"/>
        <v>0.014984037709103571</v>
      </c>
      <c r="BR198" s="86">
        <f t="shared" si="225"/>
        <v>0.004361382586780546</v>
      </c>
      <c r="BS198" s="86">
        <f t="shared" si="226"/>
        <v>0</v>
      </c>
      <c r="BT198" s="86">
        <f t="shared" si="227"/>
        <v>0.003859524864466071</v>
      </c>
      <c r="BU198" s="268">
        <f t="shared" si="228"/>
        <v>0.039043335896727205</v>
      </c>
      <c r="BW198" s="86">
        <f t="shared" si="173"/>
        <v>0.00624334904545982</v>
      </c>
      <c r="BX198" s="86">
        <f t="shared" si="174"/>
        <v>0</v>
      </c>
      <c r="BY198" s="86">
        <f t="shared" si="175"/>
        <v>0.014641499898634964</v>
      </c>
      <c r="BZ198" s="86">
        <f t="shared" si="176"/>
        <v>0.004104479228929089</v>
      </c>
      <c r="CA198" s="86">
        <f t="shared" si="177"/>
        <v>0</v>
      </c>
      <c r="CB198" s="86">
        <f t="shared" si="178"/>
        <v>0.014984037709103571</v>
      </c>
      <c r="CC198" s="86">
        <f t="shared" si="179"/>
        <v>0.011630353564748125</v>
      </c>
      <c r="CD198" s="86">
        <f t="shared" si="180"/>
        <v>0</v>
      </c>
      <c r="CE198" s="86">
        <f t="shared" si="181"/>
        <v>0.003859524864466071</v>
      </c>
      <c r="CF198" s="86">
        <f t="shared" si="229"/>
        <v>0.05546324431134164</v>
      </c>
      <c r="CH198" s="264">
        <f t="shared" si="230"/>
        <v>0.507433919229079</v>
      </c>
      <c r="CI198" s="264">
        <f t="shared" si="231"/>
        <v>0.039043335896727205</v>
      </c>
      <c r="CJ198" s="264">
        <f t="shared" si="232"/>
        <v>0.05546324431134164</v>
      </c>
      <c r="CK198" s="293">
        <f t="shared" si="233"/>
        <v>0.24625680474235692</v>
      </c>
    </row>
    <row r="199" spans="1:89" ht="15">
      <c r="A199" s="240">
        <v>31023</v>
      </c>
      <c r="B199" s="261">
        <v>9</v>
      </c>
      <c r="C199" s="240">
        <v>0</v>
      </c>
      <c r="D199" s="240" t="s">
        <v>695</v>
      </c>
      <c r="E199" s="240">
        <v>83</v>
      </c>
      <c r="F199" s="240">
        <v>0.017312</v>
      </c>
      <c r="G199" s="255">
        <v>0.006283732407110514</v>
      </c>
      <c r="H199" s="241">
        <v>0.077904</v>
      </c>
      <c r="I199" s="241">
        <v>0</v>
      </c>
      <c r="J199" s="241">
        <v>0</v>
      </c>
      <c r="K199" s="241">
        <v>0.2492928</v>
      </c>
      <c r="L199" s="241">
        <v>0.2164</v>
      </c>
      <c r="M199" s="241">
        <v>0</v>
      </c>
      <c r="N199" s="241">
        <v>0.08656</v>
      </c>
      <c r="O199" s="241">
        <v>0.07097919999999999</v>
      </c>
      <c r="P199" s="241">
        <v>0.1402272</v>
      </c>
      <c r="Q199" s="241">
        <v>2.969008</v>
      </c>
      <c r="R199" s="241">
        <v>0.017312</v>
      </c>
      <c r="S199" s="241">
        <v>0.017312</v>
      </c>
      <c r="T199" s="241">
        <v>0.017312</v>
      </c>
      <c r="U199" s="241">
        <v>0</v>
      </c>
      <c r="V199" s="241">
        <v>0.16965760000000002</v>
      </c>
      <c r="W199" s="241">
        <v>0.069248</v>
      </c>
      <c r="X199" s="241">
        <v>0</v>
      </c>
      <c r="Y199" s="241">
        <v>0.2112064</v>
      </c>
      <c r="Z199" s="241">
        <v>0.013849600000000002</v>
      </c>
      <c r="AA199" s="241">
        <v>0.7045984000000001</v>
      </c>
      <c r="AB199" s="241">
        <v>3.5939712</v>
      </c>
      <c r="AC199" s="241">
        <v>3.5333792</v>
      </c>
      <c r="AD199" s="241">
        <v>3.6718752</v>
      </c>
      <c r="AE199" s="241">
        <v>0.623232</v>
      </c>
      <c r="AF199" s="241">
        <v>0.6266944000000001</v>
      </c>
      <c r="AI199" s="240">
        <v>31023</v>
      </c>
      <c r="AJ199" s="240">
        <v>9</v>
      </c>
      <c r="AK199" s="240">
        <v>0</v>
      </c>
      <c r="AL199" s="240" t="s">
        <v>695</v>
      </c>
      <c r="AM199" s="240">
        <v>83</v>
      </c>
      <c r="AN199" s="164">
        <v>0.006283732407110514</v>
      </c>
      <c r="AO199" s="86">
        <f t="shared" si="234"/>
        <v>0.02827679583199731</v>
      </c>
      <c r="AP199" s="86">
        <f t="shared" si="235"/>
        <v>0</v>
      </c>
      <c r="AQ199" s="86">
        <f t="shared" si="236"/>
        <v>0.0904857466623914</v>
      </c>
      <c r="AR199" s="86">
        <f t="shared" si="237"/>
        <v>0.07854665508888142</v>
      </c>
      <c r="AS199" s="86">
        <f t="shared" si="238"/>
        <v>0</v>
      </c>
      <c r="AT199" s="86">
        <f t="shared" si="239"/>
        <v>0.03141866203555256</v>
      </c>
      <c r="AU199" s="86">
        <f t="shared" si="240"/>
        <v>0.025763302869153102</v>
      </c>
      <c r="AV199" s="86">
        <f t="shared" si="241"/>
        <v>0.050898232497595154</v>
      </c>
      <c r="AW199" s="86">
        <f t="shared" si="242"/>
        <v>1.077660107819453</v>
      </c>
      <c r="AX199" s="86">
        <f t="shared" si="243"/>
        <v>0.006283732407110514</v>
      </c>
      <c r="AY199" s="86">
        <f t="shared" si="244"/>
        <v>0</v>
      </c>
      <c r="AZ199" s="86">
        <f t="shared" si="245"/>
        <v>0.061580577589683036</v>
      </c>
      <c r="BA199" s="86">
        <f t="shared" si="246"/>
        <v>0.025134929628442056</v>
      </c>
      <c r="BB199" s="86">
        <f t="shared" si="247"/>
        <v>0</v>
      </c>
      <c r="BC199" s="86">
        <f t="shared" si="248"/>
        <v>0.07666153536674826</v>
      </c>
      <c r="BD199" s="86">
        <f t="shared" si="249"/>
        <v>0.005026985925688412</v>
      </c>
      <c r="BE199" s="86">
        <f t="shared" si="250"/>
        <v>0.2557479089693979</v>
      </c>
      <c r="BF199" s="86">
        <f t="shared" si="251"/>
        <v>1.3045028477161424</v>
      </c>
      <c r="BG199" s="86">
        <f t="shared" si="252"/>
        <v>1.2825097842912558</v>
      </c>
      <c r="BH199" s="86">
        <f t="shared" si="253"/>
        <v>1.33277964354814</v>
      </c>
      <c r="BI199" s="86">
        <f t="shared" si="254"/>
        <v>0.2262143666559785</v>
      </c>
      <c r="BJ199" s="86">
        <f t="shared" si="255"/>
        <v>0.22747111313740062</v>
      </c>
      <c r="BL199" s="86">
        <f t="shared" si="219"/>
        <v>0.0012385236574414822</v>
      </c>
      <c r="BM199" s="86">
        <f t="shared" si="220"/>
        <v>0</v>
      </c>
      <c r="BN199" s="86">
        <f t="shared" si="221"/>
        <v>0.003963275703812743</v>
      </c>
      <c r="BO199" s="86">
        <f t="shared" si="222"/>
        <v>0.003440343492893006</v>
      </c>
      <c r="BP199" s="86">
        <f t="shared" si="223"/>
        <v>0</v>
      </c>
      <c r="BQ199" s="86">
        <f t="shared" si="224"/>
        <v>0.04720151272249204</v>
      </c>
      <c r="BR199" s="86">
        <f t="shared" si="225"/>
        <v>0.002697229298428117</v>
      </c>
      <c r="BS199" s="86">
        <f t="shared" si="226"/>
        <v>0</v>
      </c>
      <c r="BT199" s="86">
        <f t="shared" si="227"/>
        <v>0.0033577752490635735</v>
      </c>
      <c r="BU199" s="268">
        <f t="shared" si="228"/>
        <v>0.061898660124130964</v>
      </c>
      <c r="BW199" s="86">
        <f t="shared" si="173"/>
        <v>0.0012385236574414822</v>
      </c>
      <c r="BX199" s="86">
        <f t="shared" si="174"/>
        <v>0</v>
      </c>
      <c r="BY199" s="86">
        <f t="shared" si="175"/>
        <v>0.010568735210167315</v>
      </c>
      <c r="BZ199" s="86">
        <f t="shared" si="176"/>
        <v>0.003440343492893006</v>
      </c>
      <c r="CA199" s="86">
        <f t="shared" si="177"/>
        <v>0</v>
      </c>
      <c r="CB199" s="86">
        <f t="shared" si="178"/>
        <v>0.04720151272249204</v>
      </c>
      <c r="CC199" s="86">
        <f t="shared" si="179"/>
        <v>0.007192611462474981</v>
      </c>
      <c r="CD199" s="86">
        <f t="shared" si="180"/>
        <v>0</v>
      </c>
      <c r="CE199" s="86">
        <f t="shared" si="181"/>
        <v>0.0033577752490635735</v>
      </c>
      <c r="CF199" s="86">
        <f t="shared" si="229"/>
        <v>0.07299950179453239</v>
      </c>
      <c r="CH199" s="264">
        <f t="shared" si="230"/>
        <v>0.9362321425326168</v>
      </c>
      <c r="CI199" s="264">
        <f t="shared" si="231"/>
        <v>0.061898660124130964</v>
      </c>
      <c r="CJ199" s="264">
        <f t="shared" si="232"/>
        <v>0.07299950179453239</v>
      </c>
      <c r="CK199" s="293">
        <f t="shared" si="233"/>
        <v>0.32411778796772384</v>
      </c>
    </row>
    <row r="200" spans="1:89" ht="15">
      <c r="A200" s="240">
        <v>31024</v>
      </c>
      <c r="B200" s="261">
        <v>9</v>
      </c>
      <c r="C200" s="240">
        <v>0</v>
      </c>
      <c r="D200" s="240" t="s">
        <v>695</v>
      </c>
      <c r="E200" s="240">
        <v>83</v>
      </c>
      <c r="F200" s="240">
        <v>0.017312</v>
      </c>
      <c r="G200" s="255">
        <v>0.006283732407110514</v>
      </c>
      <c r="H200" s="241">
        <v>0.053667200000000005</v>
      </c>
      <c r="I200" s="241">
        <v>0</v>
      </c>
      <c r="J200" s="241">
        <v>0</v>
      </c>
      <c r="K200" s="241">
        <v>0.0311616</v>
      </c>
      <c r="L200" s="241">
        <v>0.008656</v>
      </c>
      <c r="M200" s="241">
        <v>0</v>
      </c>
      <c r="N200" s="241">
        <v>0.0796352</v>
      </c>
      <c r="O200" s="241">
        <v>0.013849600000000002</v>
      </c>
      <c r="P200" s="241">
        <v>0.10733440000000001</v>
      </c>
      <c r="Q200" s="241">
        <v>0.6093824000000001</v>
      </c>
      <c r="R200" s="241">
        <v>0.017312</v>
      </c>
      <c r="S200" s="241">
        <v>0.017312</v>
      </c>
      <c r="T200" s="241">
        <v>0</v>
      </c>
      <c r="U200" s="241">
        <v>0</v>
      </c>
      <c r="V200" s="241">
        <v>0</v>
      </c>
      <c r="W200" s="241">
        <v>0.0311616</v>
      </c>
      <c r="X200" s="241">
        <v>0</v>
      </c>
      <c r="Y200" s="241">
        <v>0.006924800000000001</v>
      </c>
      <c r="Z200" s="241">
        <v>0.0484736</v>
      </c>
      <c r="AA200" s="241">
        <v>0.18870080000000003</v>
      </c>
      <c r="AB200" s="241">
        <v>0.7461472000000001</v>
      </c>
      <c r="AC200" s="241">
        <v>0.6907488</v>
      </c>
      <c r="AD200" s="241">
        <v>0.7998144000000001</v>
      </c>
      <c r="AE200" s="241">
        <v>0.13330240000000002</v>
      </c>
      <c r="AF200" s="241">
        <v>0.1350336</v>
      </c>
      <c r="AI200" s="240">
        <v>31024</v>
      </c>
      <c r="AJ200" s="240">
        <v>9</v>
      </c>
      <c r="AK200" s="240">
        <v>0</v>
      </c>
      <c r="AL200" s="240" t="s">
        <v>695</v>
      </c>
      <c r="AM200" s="240">
        <v>83</v>
      </c>
      <c r="AN200" s="164">
        <v>0.006283732407110514</v>
      </c>
      <c r="AO200" s="86">
        <f t="shared" si="234"/>
        <v>0.019479570462042593</v>
      </c>
      <c r="AP200" s="86">
        <f t="shared" si="235"/>
        <v>0</v>
      </c>
      <c r="AQ200" s="86">
        <f t="shared" si="236"/>
        <v>0.011310718332798925</v>
      </c>
      <c r="AR200" s="86">
        <f t="shared" si="237"/>
        <v>0.003141866203555257</v>
      </c>
      <c r="AS200" s="86">
        <f t="shared" si="238"/>
        <v>0</v>
      </c>
      <c r="AT200" s="86">
        <f t="shared" si="239"/>
        <v>0.028905169072708365</v>
      </c>
      <c r="AU200" s="86">
        <f t="shared" si="240"/>
        <v>0.005026985925688412</v>
      </c>
      <c r="AV200" s="86">
        <f t="shared" si="241"/>
        <v>0.03895914092408519</v>
      </c>
      <c r="AW200" s="86">
        <f t="shared" si="242"/>
        <v>0.2211873807302901</v>
      </c>
      <c r="AX200" s="86">
        <f t="shared" si="243"/>
        <v>0</v>
      </c>
      <c r="AY200" s="86">
        <f t="shared" si="244"/>
        <v>0</v>
      </c>
      <c r="AZ200" s="86">
        <f t="shared" si="245"/>
        <v>0</v>
      </c>
      <c r="BA200" s="86">
        <f t="shared" si="246"/>
        <v>0.011310718332798925</v>
      </c>
      <c r="BB200" s="86">
        <f t="shared" si="247"/>
        <v>0</v>
      </c>
      <c r="BC200" s="86">
        <f t="shared" si="248"/>
        <v>0.002513492962844206</v>
      </c>
      <c r="BD200" s="86">
        <f t="shared" si="249"/>
        <v>0.017594450739909437</v>
      </c>
      <c r="BE200" s="86">
        <f t="shared" si="250"/>
        <v>0.0684926832375046</v>
      </c>
      <c r="BF200" s="86">
        <f t="shared" si="251"/>
        <v>0.27082886674646317</v>
      </c>
      <c r="BG200" s="86">
        <f t="shared" si="252"/>
        <v>0.2507209230437095</v>
      </c>
      <c r="BH200" s="86">
        <f t="shared" si="253"/>
        <v>0.29030843720850574</v>
      </c>
      <c r="BI200" s="86">
        <f t="shared" si="254"/>
        <v>0.048384739534750955</v>
      </c>
      <c r="BJ200" s="86">
        <f t="shared" si="255"/>
        <v>0.049013112775462005</v>
      </c>
      <c r="BL200" s="86">
        <f t="shared" si="219"/>
        <v>0.0008532051862374656</v>
      </c>
      <c r="BM200" s="86">
        <f t="shared" si="220"/>
        <v>0</v>
      </c>
      <c r="BN200" s="86">
        <f t="shared" si="221"/>
        <v>0.0004954094629765929</v>
      </c>
      <c r="BO200" s="86">
        <f t="shared" si="222"/>
        <v>0.00013761373971572026</v>
      </c>
      <c r="BP200" s="86">
        <f t="shared" si="223"/>
        <v>0</v>
      </c>
      <c r="BQ200" s="86">
        <f t="shared" si="224"/>
        <v>0.009688007275986706</v>
      </c>
      <c r="BR200" s="86">
        <f t="shared" si="225"/>
        <v>0</v>
      </c>
      <c r="BS200" s="86">
        <f t="shared" si="226"/>
        <v>0</v>
      </c>
      <c r="BT200" s="86">
        <f t="shared" si="227"/>
        <v>0.00011009099177257621</v>
      </c>
      <c r="BU200" s="268">
        <f t="shared" si="228"/>
        <v>0.01128432665668906</v>
      </c>
      <c r="BW200" s="86">
        <f t="shared" si="173"/>
        <v>0.0008532051862374656</v>
      </c>
      <c r="BX200" s="86">
        <f t="shared" si="174"/>
        <v>0</v>
      </c>
      <c r="BY200" s="86">
        <f t="shared" si="175"/>
        <v>0.0013210919012709144</v>
      </c>
      <c r="BZ200" s="86">
        <f t="shared" si="176"/>
        <v>0.00013761373971572026</v>
      </c>
      <c r="CA200" s="86">
        <f t="shared" si="177"/>
        <v>0</v>
      </c>
      <c r="CB200" s="86">
        <f t="shared" si="178"/>
        <v>0.009688007275986706</v>
      </c>
      <c r="CC200" s="86">
        <f t="shared" si="179"/>
        <v>0</v>
      </c>
      <c r="CD200" s="86">
        <f t="shared" si="180"/>
        <v>0</v>
      </c>
      <c r="CE200" s="86">
        <f t="shared" si="181"/>
        <v>0.00011009099177257621</v>
      </c>
      <c r="CF200" s="86">
        <f t="shared" si="229"/>
        <v>0.012110009094983382</v>
      </c>
      <c r="CH200" s="264">
        <f t="shared" si="230"/>
        <v>0.18302627382190795</v>
      </c>
      <c r="CI200" s="264">
        <f t="shared" si="231"/>
        <v>0.01128432665668906</v>
      </c>
      <c r="CJ200" s="264">
        <f t="shared" si="232"/>
        <v>0.012110009094983382</v>
      </c>
      <c r="CK200" s="293">
        <f t="shared" si="233"/>
        <v>0.05376844038172622</v>
      </c>
    </row>
    <row r="201" spans="1:89" ht="15">
      <c r="A201" s="240">
        <v>31025</v>
      </c>
      <c r="B201" s="261">
        <v>9</v>
      </c>
      <c r="C201" s="240">
        <v>0</v>
      </c>
      <c r="D201" s="240" t="s">
        <v>695</v>
      </c>
      <c r="E201" s="240">
        <v>83</v>
      </c>
      <c r="F201" s="240">
        <v>0.003758</v>
      </c>
      <c r="G201" s="255">
        <v>0.0013640403411461016</v>
      </c>
      <c r="H201" s="241">
        <v>0.15858760000000002</v>
      </c>
      <c r="I201" s="241">
        <v>0</v>
      </c>
      <c r="J201" s="241">
        <v>0</v>
      </c>
      <c r="K201" s="241">
        <v>0.27658879999999997</v>
      </c>
      <c r="L201" s="241">
        <v>0.1563328</v>
      </c>
      <c r="M201" s="241">
        <v>0</v>
      </c>
      <c r="N201" s="241">
        <v>0.13190580000000002</v>
      </c>
      <c r="O201" s="241">
        <v>0.031567200000000004</v>
      </c>
      <c r="P201" s="241">
        <v>0.0116498</v>
      </c>
      <c r="Q201" s="241">
        <v>0.8711044</v>
      </c>
      <c r="R201" s="241">
        <v>0.003758</v>
      </c>
      <c r="S201" s="241">
        <v>0.003758</v>
      </c>
      <c r="T201" s="241">
        <v>0.15858760000000002</v>
      </c>
      <c r="U201" s="241">
        <v>0</v>
      </c>
      <c r="V201" s="241">
        <v>0.16948580000000002</v>
      </c>
      <c r="W201" s="241">
        <v>0.0954532</v>
      </c>
      <c r="X201" s="241">
        <v>0</v>
      </c>
      <c r="Y201" s="241">
        <v>0.1424282</v>
      </c>
      <c r="Z201" s="241">
        <v>0.035701000000000004</v>
      </c>
      <c r="AA201" s="241">
        <v>0.7546064</v>
      </c>
      <c r="AB201" s="241">
        <v>1.4671231999999998</v>
      </c>
      <c r="AC201" s="241">
        <v>1.614061</v>
      </c>
      <c r="AD201" s="241">
        <v>1.6257108</v>
      </c>
      <c r="AE201" s="241">
        <v>0.5963946</v>
      </c>
      <c r="AF201" s="241">
        <v>0.5960188</v>
      </c>
      <c r="AI201" s="240">
        <v>31025</v>
      </c>
      <c r="AJ201" s="240">
        <v>9</v>
      </c>
      <c r="AK201" s="240">
        <v>0</v>
      </c>
      <c r="AL201" s="240" t="s">
        <v>695</v>
      </c>
      <c r="AM201" s="240">
        <v>83</v>
      </c>
      <c r="AN201" s="164">
        <v>0.0013640403411461016</v>
      </c>
      <c r="AO201" s="86">
        <f t="shared" si="234"/>
        <v>0.0575625023963655</v>
      </c>
      <c r="AP201" s="86">
        <f t="shared" si="235"/>
        <v>0</v>
      </c>
      <c r="AQ201" s="86">
        <f t="shared" si="236"/>
        <v>0.10039336910835306</v>
      </c>
      <c r="AR201" s="86">
        <f t="shared" si="237"/>
        <v>0.05674407819167782</v>
      </c>
      <c r="AS201" s="86">
        <f t="shared" si="238"/>
        <v>0</v>
      </c>
      <c r="AT201" s="86">
        <f t="shared" si="239"/>
        <v>0.04787781597422817</v>
      </c>
      <c r="AU201" s="86">
        <f t="shared" si="240"/>
        <v>0.011457938865627255</v>
      </c>
      <c r="AV201" s="86">
        <f t="shared" si="241"/>
        <v>0.004228525057552915</v>
      </c>
      <c r="AW201" s="86">
        <f t="shared" si="242"/>
        <v>0.31618455107766635</v>
      </c>
      <c r="AX201" s="86">
        <f t="shared" si="243"/>
        <v>0.0575625023963655</v>
      </c>
      <c r="AY201" s="86">
        <f t="shared" si="244"/>
        <v>0</v>
      </c>
      <c r="AZ201" s="86">
        <f t="shared" si="245"/>
        <v>0.06151821938568919</v>
      </c>
      <c r="BA201" s="86">
        <f t="shared" si="246"/>
        <v>0.034646624665110974</v>
      </c>
      <c r="BB201" s="86">
        <f t="shared" si="247"/>
        <v>0</v>
      </c>
      <c r="BC201" s="86">
        <f t="shared" si="248"/>
        <v>0.05169712892943725</v>
      </c>
      <c r="BD201" s="86">
        <f t="shared" si="249"/>
        <v>0.012958383240887966</v>
      </c>
      <c r="BE201" s="86">
        <f t="shared" si="250"/>
        <v>0.2738993005021372</v>
      </c>
      <c r="BF201" s="86">
        <f t="shared" si="251"/>
        <v>0.532521349183438</v>
      </c>
      <c r="BG201" s="86">
        <f t="shared" si="252"/>
        <v>0.5858553265222506</v>
      </c>
      <c r="BH201" s="86">
        <f t="shared" si="253"/>
        <v>0.5900838515798035</v>
      </c>
      <c r="BI201" s="86">
        <f t="shared" si="254"/>
        <v>0.2164732021398863</v>
      </c>
      <c r="BJ201" s="86">
        <f t="shared" si="255"/>
        <v>0.2163367981057717</v>
      </c>
      <c r="BL201" s="86">
        <f t="shared" si="219"/>
        <v>0.002521237604960809</v>
      </c>
      <c r="BM201" s="86">
        <f t="shared" si="220"/>
        <v>0</v>
      </c>
      <c r="BN201" s="86">
        <f t="shared" si="221"/>
        <v>0.004397229566945863</v>
      </c>
      <c r="BO201" s="86">
        <f t="shared" si="222"/>
        <v>0.0024853906247954884</v>
      </c>
      <c r="BP201" s="86">
        <f t="shared" si="223"/>
        <v>0</v>
      </c>
      <c r="BQ201" s="86">
        <f t="shared" si="224"/>
        <v>0.013848883337201787</v>
      </c>
      <c r="BR201" s="86">
        <f t="shared" si="225"/>
        <v>0.0026944980090931863</v>
      </c>
      <c r="BS201" s="86">
        <f t="shared" si="226"/>
        <v>0</v>
      </c>
      <c r="BT201" s="86">
        <f t="shared" si="227"/>
        <v>0.0022643342471093514</v>
      </c>
      <c r="BU201" s="268">
        <f t="shared" si="228"/>
        <v>0.028211573390106482</v>
      </c>
      <c r="BW201" s="86">
        <f t="shared" si="173"/>
        <v>0.002521237604960809</v>
      </c>
      <c r="BX201" s="86">
        <f t="shared" si="174"/>
        <v>0</v>
      </c>
      <c r="BY201" s="86">
        <f t="shared" si="175"/>
        <v>0.011725945511855638</v>
      </c>
      <c r="BZ201" s="86">
        <f t="shared" si="176"/>
        <v>0.0024853906247954884</v>
      </c>
      <c r="CA201" s="86">
        <f t="shared" si="177"/>
        <v>0</v>
      </c>
      <c r="CB201" s="86">
        <f t="shared" si="178"/>
        <v>0.013848883337201787</v>
      </c>
      <c r="CC201" s="86">
        <f t="shared" si="179"/>
        <v>0.007185328024248499</v>
      </c>
      <c r="CD201" s="86">
        <f t="shared" si="180"/>
        <v>0</v>
      </c>
      <c r="CE201" s="86">
        <f t="shared" si="181"/>
        <v>0.0022643342471093514</v>
      </c>
      <c r="CF201" s="86">
        <f t="shared" si="229"/>
        <v>0.04003111935017157</v>
      </c>
      <c r="CH201" s="264">
        <f t="shared" si="230"/>
        <v>0.42767438836124294</v>
      </c>
      <c r="CI201" s="264">
        <f t="shared" si="231"/>
        <v>0.028211573390106482</v>
      </c>
      <c r="CJ201" s="264">
        <f t="shared" si="232"/>
        <v>0.04003111935017157</v>
      </c>
      <c r="CK201" s="293">
        <f t="shared" si="233"/>
        <v>0.1777381699147618</v>
      </c>
    </row>
    <row r="202" spans="1:89" ht="15">
      <c r="A202" s="240">
        <v>31026</v>
      </c>
      <c r="B202" s="261">
        <v>9</v>
      </c>
      <c r="C202" s="240">
        <v>0</v>
      </c>
      <c r="D202" s="240" t="s">
        <v>695</v>
      </c>
      <c r="E202" s="240">
        <v>83</v>
      </c>
      <c r="F202" s="240">
        <v>0.003758</v>
      </c>
      <c r="G202" s="255">
        <v>0.0013640403411461016</v>
      </c>
      <c r="H202" s="241">
        <v>0</v>
      </c>
      <c r="I202" s="241">
        <v>0.001879</v>
      </c>
      <c r="J202" s="241">
        <v>0.003758</v>
      </c>
      <c r="K202" s="241">
        <v>0.052612</v>
      </c>
      <c r="L202" s="241">
        <v>0.107103</v>
      </c>
      <c r="M202" s="241">
        <v>0</v>
      </c>
      <c r="N202" s="241">
        <v>0.0323188</v>
      </c>
      <c r="O202" s="241">
        <v>0.0052612</v>
      </c>
      <c r="P202" s="241">
        <v>0.1811356</v>
      </c>
      <c r="Q202" s="241">
        <v>0.802333</v>
      </c>
      <c r="R202" s="241">
        <v>0.003758</v>
      </c>
      <c r="S202" s="241">
        <v>0.003758</v>
      </c>
      <c r="T202" s="241">
        <v>0</v>
      </c>
      <c r="U202" s="241">
        <v>0</v>
      </c>
      <c r="V202" s="241">
        <v>0.036452599999999995</v>
      </c>
      <c r="W202" s="241">
        <v>0.013153</v>
      </c>
      <c r="X202" s="241">
        <v>0</v>
      </c>
      <c r="Y202" s="241">
        <v>0.10109019999999999</v>
      </c>
      <c r="Z202" s="241">
        <v>0.007891800000000001</v>
      </c>
      <c r="AA202" s="241">
        <v>0.2003014</v>
      </c>
      <c r="AB202" s="241">
        <v>1.0026344</v>
      </c>
      <c r="AC202" s="241">
        <v>0.8214988</v>
      </c>
      <c r="AD202" s="241">
        <v>1.0026344</v>
      </c>
      <c r="AE202" s="241">
        <v>0.199174</v>
      </c>
      <c r="AF202" s="241">
        <v>0.2003014</v>
      </c>
      <c r="AI202" s="240">
        <v>31026</v>
      </c>
      <c r="AJ202" s="240">
        <v>9</v>
      </c>
      <c r="AK202" s="240">
        <v>0</v>
      </c>
      <c r="AL202" s="240" t="s">
        <v>695</v>
      </c>
      <c r="AM202" s="240">
        <v>83</v>
      </c>
      <c r="AN202" s="164">
        <v>0.0013640403411461016</v>
      </c>
      <c r="AO202" s="86">
        <f t="shared" si="234"/>
        <v>0</v>
      </c>
      <c r="AP202" s="86">
        <f t="shared" si="235"/>
        <v>0.0006820201705730508</v>
      </c>
      <c r="AQ202" s="86">
        <f t="shared" si="236"/>
        <v>0.019096564776045422</v>
      </c>
      <c r="AR202" s="86">
        <f t="shared" si="237"/>
        <v>0.0388751497226639</v>
      </c>
      <c r="AS202" s="86">
        <f t="shared" si="238"/>
        <v>0</v>
      </c>
      <c r="AT202" s="86">
        <f t="shared" si="239"/>
        <v>0.011730746933856475</v>
      </c>
      <c r="AU202" s="86">
        <f t="shared" si="240"/>
        <v>0.001909656477604542</v>
      </c>
      <c r="AV202" s="86">
        <f t="shared" si="241"/>
        <v>0.0657467444432421</v>
      </c>
      <c r="AW202" s="86">
        <f t="shared" si="242"/>
        <v>0.29122261283469264</v>
      </c>
      <c r="AX202" s="86">
        <f t="shared" si="243"/>
        <v>0</v>
      </c>
      <c r="AY202" s="86">
        <f t="shared" si="244"/>
        <v>0</v>
      </c>
      <c r="AZ202" s="86">
        <f t="shared" si="245"/>
        <v>0.013231191309117181</v>
      </c>
      <c r="BA202" s="86">
        <f t="shared" si="246"/>
        <v>0.004774141194011356</v>
      </c>
      <c r="BB202" s="86">
        <f t="shared" si="247"/>
        <v>0</v>
      </c>
      <c r="BC202" s="86">
        <f t="shared" si="248"/>
        <v>0.03669268517683013</v>
      </c>
      <c r="BD202" s="86">
        <f t="shared" si="249"/>
        <v>0.0028644847164068137</v>
      </c>
      <c r="BE202" s="86">
        <f t="shared" si="250"/>
        <v>0.07270335018308721</v>
      </c>
      <c r="BF202" s="86">
        <f t="shared" si="251"/>
        <v>0.3639259630177799</v>
      </c>
      <c r="BG202" s="86">
        <f t="shared" si="252"/>
        <v>0.2981792185745378</v>
      </c>
      <c r="BH202" s="86">
        <f t="shared" si="253"/>
        <v>0.3639259630177799</v>
      </c>
      <c r="BI202" s="86">
        <f t="shared" si="254"/>
        <v>0.07229413808074338</v>
      </c>
      <c r="BJ202" s="86">
        <f t="shared" si="255"/>
        <v>0.07270335018308721</v>
      </c>
      <c r="BL202" s="86">
        <f t="shared" si="219"/>
        <v>0</v>
      </c>
      <c r="BM202" s="86">
        <f t="shared" si="220"/>
        <v>2.9872483471099623E-05</v>
      </c>
      <c r="BN202" s="86">
        <f t="shared" si="221"/>
        <v>0.0008364295371907894</v>
      </c>
      <c r="BO202" s="86">
        <f t="shared" si="222"/>
        <v>0.0017027315578526786</v>
      </c>
      <c r="BP202" s="86">
        <f t="shared" si="223"/>
        <v>0</v>
      </c>
      <c r="BQ202" s="86">
        <f t="shared" si="224"/>
        <v>0.012755550442159537</v>
      </c>
      <c r="BR202" s="86">
        <f t="shared" si="225"/>
        <v>0.0005795261793393326</v>
      </c>
      <c r="BS202" s="86">
        <f t="shared" si="226"/>
        <v>0</v>
      </c>
      <c r="BT202" s="86">
        <f t="shared" si="227"/>
        <v>0.0016071396107451596</v>
      </c>
      <c r="BU202" s="268">
        <f t="shared" si="228"/>
        <v>0.0175112498107586</v>
      </c>
      <c r="BW202" s="86">
        <f t="shared" si="173"/>
        <v>0</v>
      </c>
      <c r="BX202" s="86">
        <f t="shared" si="174"/>
        <v>5.476621969701597E-05</v>
      </c>
      <c r="BY202" s="86">
        <f t="shared" si="175"/>
        <v>0.002230478765842105</v>
      </c>
      <c r="BZ202" s="86">
        <f t="shared" si="176"/>
        <v>0.0017027315578526786</v>
      </c>
      <c r="CA202" s="86">
        <f t="shared" si="177"/>
        <v>0</v>
      </c>
      <c r="CB202" s="86">
        <f t="shared" si="178"/>
        <v>0.012755550442159537</v>
      </c>
      <c r="CC202" s="86">
        <f t="shared" si="179"/>
        <v>0.0015454031449048872</v>
      </c>
      <c r="CD202" s="86">
        <f t="shared" si="180"/>
        <v>0</v>
      </c>
      <c r="CE202" s="86">
        <f t="shared" si="181"/>
        <v>0.0016071396107451596</v>
      </c>
      <c r="CF202" s="86">
        <f t="shared" si="229"/>
        <v>0.019896069741201384</v>
      </c>
      <c r="CH202" s="264">
        <f t="shared" si="230"/>
        <v>0.21767082955941258</v>
      </c>
      <c r="CI202" s="264">
        <f t="shared" si="231"/>
        <v>0.0175112498107586</v>
      </c>
      <c r="CJ202" s="264">
        <f t="shared" si="232"/>
        <v>0.019896069741201384</v>
      </c>
      <c r="CK202" s="293">
        <f t="shared" si="233"/>
        <v>0.08833854965093416</v>
      </c>
    </row>
    <row r="203" spans="1:89" ht="15">
      <c r="A203" s="240">
        <v>31027</v>
      </c>
      <c r="B203" s="261">
        <v>9</v>
      </c>
      <c r="C203" s="240">
        <v>0</v>
      </c>
      <c r="D203" s="240" t="s">
        <v>695</v>
      </c>
      <c r="E203" s="240">
        <v>83</v>
      </c>
      <c r="F203" s="240">
        <v>0.003758</v>
      </c>
      <c r="G203" s="255">
        <v>0.0013640403411461016</v>
      </c>
      <c r="H203" s="241">
        <v>0.0195416</v>
      </c>
      <c r="I203" s="241">
        <v>0</v>
      </c>
      <c r="J203" s="241">
        <v>0</v>
      </c>
      <c r="K203" s="241">
        <v>0.0811728</v>
      </c>
      <c r="L203" s="241">
        <v>0.0026306</v>
      </c>
      <c r="M203" s="241">
        <v>0</v>
      </c>
      <c r="N203" s="241">
        <v>0.06313440000000001</v>
      </c>
      <c r="O203" s="241">
        <v>0.0116498</v>
      </c>
      <c r="P203" s="241">
        <v>0.0931984</v>
      </c>
      <c r="Q203" s="241">
        <v>0.7978234000000001</v>
      </c>
      <c r="R203" s="241">
        <v>0.003758</v>
      </c>
      <c r="S203" s="241">
        <v>0.003758</v>
      </c>
      <c r="T203" s="241">
        <v>0</v>
      </c>
      <c r="U203" s="241">
        <v>0</v>
      </c>
      <c r="V203" s="241">
        <v>0.06351019999999999</v>
      </c>
      <c r="W203" s="241">
        <v>0.016911</v>
      </c>
      <c r="X203" s="241">
        <v>0</v>
      </c>
      <c r="Y203" s="241">
        <v>0.0026306</v>
      </c>
      <c r="Z203" s="241">
        <v>0.0108982</v>
      </c>
      <c r="AA203" s="241">
        <v>0.1815114</v>
      </c>
      <c r="AB203" s="241">
        <v>0.9609206</v>
      </c>
      <c r="AC203" s="241">
        <v>0.8857606</v>
      </c>
      <c r="AD203" s="241">
        <v>0.9793348000000001</v>
      </c>
      <c r="AE203" s="241">
        <v>0.15858760000000002</v>
      </c>
      <c r="AF203" s="241">
        <v>0.1619698</v>
      </c>
      <c r="AI203" s="240">
        <v>31027</v>
      </c>
      <c r="AJ203" s="240">
        <v>9</v>
      </c>
      <c r="AK203" s="240">
        <v>0</v>
      </c>
      <c r="AL203" s="240" t="s">
        <v>695</v>
      </c>
      <c r="AM203" s="240">
        <v>83</v>
      </c>
      <c r="AN203" s="164">
        <v>0.0013640403411461016</v>
      </c>
      <c r="AO203" s="86">
        <f t="shared" si="234"/>
        <v>0.007093009773959728</v>
      </c>
      <c r="AP203" s="86">
        <f t="shared" si="235"/>
        <v>0</v>
      </c>
      <c r="AQ203" s="86">
        <f t="shared" si="236"/>
        <v>0.029463271368755792</v>
      </c>
      <c r="AR203" s="86">
        <f t="shared" si="237"/>
        <v>0.000954828238802271</v>
      </c>
      <c r="AS203" s="86">
        <f t="shared" si="238"/>
        <v>0</v>
      </c>
      <c r="AT203" s="86">
        <f t="shared" si="239"/>
        <v>0.02291587773125451</v>
      </c>
      <c r="AU203" s="86">
        <f t="shared" si="240"/>
        <v>0.004228525057552915</v>
      </c>
      <c r="AV203" s="86">
        <f t="shared" si="241"/>
        <v>0.03382820046042332</v>
      </c>
      <c r="AW203" s="86">
        <f t="shared" si="242"/>
        <v>0.2895857644253174</v>
      </c>
      <c r="AX203" s="86">
        <f t="shared" si="243"/>
        <v>0</v>
      </c>
      <c r="AY203" s="86">
        <f t="shared" si="244"/>
        <v>0</v>
      </c>
      <c r="AZ203" s="86">
        <f t="shared" si="245"/>
        <v>0.023052281765369113</v>
      </c>
      <c r="BA203" s="86">
        <f t="shared" si="246"/>
        <v>0.006138181535157456</v>
      </c>
      <c r="BB203" s="86">
        <f t="shared" si="247"/>
        <v>0</v>
      </c>
      <c r="BC203" s="86">
        <f t="shared" si="248"/>
        <v>0.000954828238802271</v>
      </c>
      <c r="BD203" s="86">
        <f t="shared" si="249"/>
        <v>0.003955716989323695</v>
      </c>
      <c r="BE203" s="86">
        <f t="shared" si="250"/>
        <v>0.0658831484773567</v>
      </c>
      <c r="BF203" s="86">
        <f t="shared" si="251"/>
        <v>0.3487851152310582</v>
      </c>
      <c r="BG203" s="86">
        <f t="shared" si="252"/>
        <v>0.32150430840813615</v>
      </c>
      <c r="BH203" s="86">
        <f t="shared" si="253"/>
        <v>0.35546891290267413</v>
      </c>
      <c r="BI203" s="86">
        <f t="shared" si="254"/>
        <v>0.0575625023963655</v>
      </c>
      <c r="BJ203" s="86">
        <f t="shared" si="255"/>
        <v>0.05879013870339698</v>
      </c>
      <c r="BL203" s="86">
        <f t="shared" si="219"/>
        <v>0.00031067382809943605</v>
      </c>
      <c r="BM203" s="86">
        <f t="shared" si="220"/>
        <v>0</v>
      </c>
      <c r="BN203" s="86">
        <f t="shared" si="221"/>
        <v>0.0012904912859515037</v>
      </c>
      <c r="BO203" s="86">
        <f t="shared" si="222"/>
        <v>4.182147685953947E-05</v>
      </c>
      <c r="BP203" s="86">
        <f t="shared" si="223"/>
        <v>0</v>
      </c>
      <c r="BQ203" s="86">
        <f t="shared" si="224"/>
        <v>0.012683856481828902</v>
      </c>
      <c r="BR203" s="86">
        <f t="shared" si="225"/>
        <v>0.001009689941323167</v>
      </c>
      <c r="BS203" s="86">
        <f t="shared" si="226"/>
        <v>0</v>
      </c>
      <c r="BT203" s="86">
        <f t="shared" si="227"/>
        <v>4.182147685953947E-05</v>
      </c>
      <c r="BU203" s="268">
        <f t="shared" si="228"/>
        <v>0.015378354490922086</v>
      </c>
      <c r="BW203" s="86">
        <f t="shared" si="173"/>
        <v>0.00031067382809943605</v>
      </c>
      <c r="BX203" s="86">
        <f t="shared" si="174"/>
        <v>0</v>
      </c>
      <c r="BY203" s="86">
        <f t="shared" si="175"/>
        <v>0.003441310095870677</v>
      </c>
      <c r="BZ203" s="86">
        <f t="shared" si="176"/>
        <v>4.182147685953947E-05</v>
      </c>
      <c r="CA203" s="86">
        <f t="shared" si="177"/>
        <v>0</v>
      </c>
      <c r="CB203" s="86">
        <f t="shared" si="178"/>
        <v>0.012683856481828902</v>
      </c>
      <c r="CC203" s="86">
        <f t="shared" si="179"/>
        <v>0.0026925065101951135</v>
      </c>
      <c r="CD203" s="86">
        <f t="shared" si="180"/>
        <v>0</v>
      </c>
      <c r="CE203" s="86">
        <f t="shared" si="181"/>
        <v>4.182147685953947E-05</v>
      </c>
      <c r="CF203" s="86">
        <f t="shared" si="229"/>
        <v>0.019211989869713206</v>
      </c>
      <c r="CH203" s="264">
        <f t="shared" si="230"/>
        <v>0.23469814513793938</v>
      </c>
      <c r="CI203" s="264">
        <f t="shared" si="231"/>
        <v>0.015378354490922086</v>
      </c>
      <c r="CJ203" s="264">
        <f t="shared" si="232"/>
        <v>0.019211989869713206</v>
      </c>
      <c r="CK203" s="293">
        <f t="shared" si="233"/>
        <v>0.08530123502152664</v>
      </c>
    </row>
    <row r="204" spans="1:89" ht="15">
      <c r="A204" s="240">
        <v>31028</v>
      </c>
      <c r="B204" s="261">
        <v>9</v>
      </c>
      <c r="C204" s="240">
        <v>0</v>
      </c>
      <c r="D204" s="240" t="s">
        <v>695</v>
      </c>
      <c r="E204" s="240">
        <v>83</v>
      </c>
      <c r="F204" s="240">
        <v>0.003758</v>
      </c>
      <c r="G204" s="255">
        <v>0.0013640403411461016</v>
      </c>
      <c r="H204" s="241">
        <v>0.3479908</v>
      </c>
      <c r="I204" s="241">
        <v>0.1987982</v>
      </c>
      <c r="J204" s="241">
        <v>0.003758</v>
      </c>
      <c r="K204" s="241">
        <v>0.336341</v>
      </c>
      <c r="L204" s="241">
        <v>0.19053060000000002</v>
      </c>
      <c r="M204" s="241">
        <v>0</v>
      </c>
      <c r="N204" s="241">
        <v>0.0909436</v>
      </c>
      <c r="O204" s="241">
        <v>0.0052612</v>
      </c>
      <c r="P204" s="241">
        <v>0.449081</v>
      </c>
      <c r="Q204" s="241">
        <v>0.943258</v>
      </c>
      <c r="R204" s="241">
        <v>0.003758</v>
      </c>
      <c r="S204" s="241">
        <v>0.003758</v>
      </c>
      <c r="T204" s="241">
        <v>0.015783600000000002</v>
      </c>
      <c r="U204" s="241">
        <v>0</v>
      </c>
      <c r="V204" s="241">
        <v>0.279971</v>
      </c>
      <c r="W204" s="241">
        <v>0.043217</v>
      </c>
      <c r="X204" s="241">
        <v>0</v>
      </c>
      <c r="Y204" s="241">
        <v>0.18263880000000002</v>
      </c>
      <c r="Z204" s="241">
        <v>0.0217964</v>
      </c>
      <c r="AA204" s="241">
        <v>1.1709928</v>
      </c>
      <c r="AB204" s="241">
        <v>1.76626</v>
      </c>
      <c r="AC204" s="241">
        <v>1.6651698000000001</v>
      </c>
      <c r="AD204" s="241">
        <v>2.1142508</v>
      </c>
      <c r="AE204" s="241">
        <v>0.8218746</v>
      </c>
      <c r="AF204" s="241">
        <v>0.823002</v>
      </c>
      <c r="AI204" s="240">
        <v>31028</v>
      </c>
      <c r="AJ204" s="240">
        <v>9</v>
      </c>
      <c r="AK204" s="240">
        <v>0</v>
      </c>
      <c r="AL204" s="240" t="s">
        <v>695</v>
      </c>
      <c r="AM204" s="240">
        <v>83</v>
      </c>
      <c r="AN204" s="164">
        <v>0.0013640403411461016</v>
      </c>
      <c r="AO204" s="86">
        <f t="shared" si="234"/>
        <v>0.126310135590129</v>
      </c>
      <c r="AP204" s="86">
        <f t="shared" si="235"/>
        <v>0.07215773404662877</v>
      </c>
      <c r="AQ204" s="86">
        <f t="shared" si="236"/>
        <v>0.12208161053257609</v>
      </c>
      <c r="AR204" s="86">
        <f t="shared" si="237"/>
        <v>0.06915684529610736</v>
      </c>
      <c r="AS204" s="86">
        <f t="shared" si="238"/>
        <v>0</v>
      </c>
      <c r="AT204" s="86">
        <f t="shared" si="239"/>
        <v>0.03300977625573566</v>
      </c>
      <c r="AU204" s="86">
        <f t="shared" si="240"/>
        <v>0.001909656477604542</v>
      </c>
      <c r="AV204" s="86">
        <f t="shared" si="241"/>
        <v>0.16300282076695913</v>
      </c>
      <c r="AW204" s="86">
        <f t="shared" si="242"/>
        <v>0.3423741256276715</v>
      </c>
      <c r="AX204" s="86">
        <f t="shared" si="243"/>
        <v>0.005728969432813627</v>
      </c>
      <c r="AY204" s="86">
        <f t="shared" si="244"/>
        <v>0</v>
      </c>
      <c r="AZ204" s="86">
        <f t="shared" si="245"/>
        <v>0.10162100541538457</v>
      </c>
      <c r="BA204" s="86">
        <f t="shared" si="246"/>
        <v>0.01568646392318017</v>
      </c>
      <c r="BB204" s="86">
        <f t="shared" si="247"/>
        <v>0</v>
      </c>
      <c r="BC204" s="86">
        <f t="shared" si="248"/>
        <v>0.06629236057970053</v>
      </c>
      <c r="BD204" s="86">
        <f t="shared" si="249"/>
        <v>0.00791143397864739</v>
      </c>
      <c r="BE204" s="86">
        <f t="shared" si="250"/>
        <v>0.42503497030112525</v>
      </c>
      <c r="BF204" s="86">
        <f t="shared" si="251"/>
        <v>0.6410989603386676</v>
      </c>
      <c r="BG204" s="86">
        <f t="shared" si="252"/>
        <v>0.6044062751618376</v>
      </c>
      <c r="BH204" s="86">
        <f t="shared" si="253"/>
        <v>0.7674090959287968</v>
      </c>
      <c r="BI204" s="86">
        <f t="shared" si="254"/>
        <v>0.2983156226086524</v>
      </c>
      <c r="BJ204" s="86">
        <f t="shared" si="255"/>
        <v>0.29872483471099626</v>
      </c>
      <c r="BL204" s="86">
        <f t="shared" si="219"/>
        <v>0.00553238393884765</v>
      </c>
      <c r="BM204" s="86">
        <f t="shared" si="220"/>
        <v>0.0031605087512423403</v>
      </c>
      <c r="BN204" s="86">
        <f t="shared" si="221"/>
        <v>0.005347174541326833</v>
      </c>
      <c r="BO204" s="86">
        <f t="shared" si="222"/>
        <v>0.003029069823969502</v>
      </c>
      <c r="BP204" s="86">
        <f t="shared" si="223"/>
        <v>0</v>
      </c>
      <c r="BQ204" s="86">
        <f t="shared" si="224"/>
        <v>0.014995986702492012</v>
      </c>
      <c r="BR204" s="86">
        <f t="shared" si="225"/>
        <v>0.0044510000371938445</v>
      </c>
      <c r="BS204" s="86">
        <f t="shared" si="226"/>
        <v>0</v>
      </c>
      <c r="BT204" s="86">
        <f t="shared" si="227"/>
        <v>0.0029036053933908833</v>
      </c>
      <c r="BU204" s="268">
        <f t="shared" si="228"/>
        <v>0.039419729188463065</v>
      </c>
      <c r="BW204" s="86">
        <f t="shared" si="173"/>
        <v>0.00553238393884765</v>
      </c>
      <c r="BX204" s="86">
        <f t="shared" si="174"/>
        <v>0.005794266043944289</v>
      </c>
      <c r="BY204" s="86">
        <f t="shared" si="175"/>
        <v>0.014259132110204888</v>
      </c>
      <c r="BZ204" s="86">
        <f t="shared" si="176"/>
        <v>0.003029069823969502</v>
      </c>
      <c r="CA204" s="86">
        <f t="shared" si="177"/>
        <v>0</v>
      </c>
      <c r="CB204" s="86">
        <f t="shared" si="178"/>
        <v>0.014995986702492012</v>
      </c>
      <c r="CC204" s="86">
        <f t="shared" si="179"/>
        <v>0.011869333432516923</v>
      </c>
      <c r="CD204" s="86">
        <f t="shared" si="180"/>
        <v>0</v>
      </c>
      <c r="CE204" s="86">
        <f t="shared" si="181"/>
        <v>0.0029036053933908833</v>
      </c>
      <c r="CF204" s="86">
        <f t="shared" si="229"/>
        <v>0.05838377744536615</v>
      </c>
      <c r="CH204" s="264">
        <f t="shared" si="230"/>
        <v>0.4412165808681415</v>
      </c>
      <c r="CI204" s="264">
        <f t="shared" si="231"/>
        <v>0.039419729188463065</v>
      </c>
      <c r="CJ204" s="264">
        <f t="shared" si="232"/>
        <v>0.05838377744536615</v>
      </c>
      <c r="CK204" s="293">
        <f t="shared" si="233"/>
        <v>0.25922397185742574</v>
      </c>
    </row>
    <row r="205" spans="1:89" ht="15">
      <c r="A205" s="240">
        <v>13009</v>
      </c>
      <c r="B205" s="261">
        <v>2</v>
      </c>
      <c r="C205" s="240">
        <v>0</v>
      </c>
      <c r="D205" s="240" t="s">
        <v>641</v>
      </c>
      <c r="E205" s="240">
        <v>90</v>
      </c>
      <c r="F205" s="240">
        <v>0.002423</v>
      </c>
      <c r="G205" s="255">
        <v>0.030682037060198005</v>
      </c>
      <c r="H205" s="241">
        <v>0.13786869999999998</v>
      </c>
      <c r="I205" s="241">
        <v>0</v>
      </c>
      <c r="J205" s="241">
        <v>0</v>
      </c>
      <c r="K205" s="241">
        <v>0.0009691999999999999</v>
      </c>
      <c r="L205" s="241">
        <v>0</v>
      </c>
      <c r="M205" s="241">
        <v>0</v>
      </c>
      <c r="N205" s="241">
        <v>0.0101766</v>
      </c>
      <c r="O205" s="241">
        <v>0.0009691999999999999</v>
      </c>
      <c r="P205" s="241">
        <v>0.008480499999999998</v>
      </c>
      <c r="Q205" s="241">
        <v>0.18075579999999997</v>
      </c>
      <c r="R205" s="241">
        <v>0.002423</v>
      </c>
      <c r="S205" s="241">
        <v>0</v>
      </c>
      <c r="T205" s="241">
        <v>0.0472485</v>
      </c>
      <c r="U205" s="241">
        <v>0</v>
      </c>
      <c r="V205" s="241">
        <v>0</v>
      </c>
      <c r="W205" s="241">
        <v>0.00048459999999999996</v>
      </c>
      <c r="X205" s="241">
        <v>0</v>
      </c>
      <c r="Y205" s="241">
        <v>0</v>
      </c>
      <c r="Z205" s="241">
        <v>0.0036344999999999997</v>
      </c>
      <c r="AA205" s="241">
        <v>0.15119519999999997</v>
      </c>
      <c r="AB205" s="241">
        <v>0.1943246</v>
      </c>
      <c r="AC205" s="241">
        <v>0.32371279999999997</v>
      </c>
      <c r="AD205" s="241">
        <v>0.33219329999999997</v>
      </c>
      <c r="AE205" s="241">
        <v>0.012114999999999999</v>
      </c>
      <c r="AF205" s="241">
        <v>0.013326499999999998</v>
      </c>
      <c r="AI205" s="240">
        <v>13009</v>
      </c>
      <c r="AJ205" s="240">
        <v>2</v>
      </c>
      <c r="AK205" s="240">
        <v>0</v>
      </c>
      <c r="AL205" s="240" t="s">
        <v>641</v>
      </c>
      <c r="AM205" s="240">
        <v>90</v>
      </c>
      <c r="AN205" s="164">
        <v>0.030682037060198005</v>
      </c>
      <c r="AO205" s="86">
        <f aca="true" t="shared" si="256" ref="AO205:AO224">H205*$AN205/$F205</f>
        <v>1.7458079087252663</v>
      </c>
      <c r="AP205" s="86">
        <f aca="true" t="shared" si="257" ref="AP205:AP224">I205*$AN205/$F205</f>
        <v>0</v>
      </c>
      <c r="AQ205" s="86">
        <f aca="true" t="shared" si="258" ref="AQ205:AQ224">K205*$AN205/$F205</f>
        <v>0.012272814824079202</v>
      </c>
      <c r="AR205" s="86">
        <f aca="true" t="shared" si="259" ref="AR205:AR224">L205*$AN205/$F205</f>
        <v>0</v>
      </c>
      <c r="AS205" s="86">
        <f aca="true" t="shared" si="260" ref="AS205:AS224">M205*$AN205/$F205</f>
        <v>0</v>
      </c>
      <c r="AT205" s="86">
        <f aca="true" t="shared" si="261" ref="AT205:AT224">N205*$AN205/$F205</f>
        <v>0.1288645556528316</v>
      </c>
      <c r="AU205" s="86">
        <f aca="true" t="shared" si="262" ref="AU205:AU224">O205*$AN205/$F205</f>
        <v>0.012272814824079202</v>
      </c>
      <c r="AV205" s="86">
        <f aca="true" t="shared" si="263" ref="AV205:AV224">P205*$AN205/$F205</f>
        <v>0.107387129710693</v>
      </c>
      <c r="AW205" s="86">
        <f aca="true" t="shared" si="264" ref="AW205:AW224">Q205*$AN205/$F205</f>
        <v>2.288879964690771</v>
      </c>
      <c r="AX205" s="86">
        <f aca="true" t="shared" si="265" ref="AX205:AX224">T205*$AN205/$F205</f>
        <v>0.5982997226738611</v>
      </c>
      <c r="AY205" s="86">
        <f aca="true" t="shared" si="266" ref="AY205:AY224">U205*$AN205/$F205</f>
        <v>0</v>
      </c>
      <c r="AZ205" s="86">
        <f aca="true" t="shared" si="267" ref="AZ205:AZ224">V205*$AN205/$F205</f>
        <v>0</v>
      </c>
      <c r="BA205" s="86">
        <f aca="true" t="shared" si="268" ref="BA205:BA224">W205*$AN205/$F205</f>
        <v>0.006136407412039601</v>
      </c>
      <c r="BB205" s="86">
        <f aca="true" t="shared" si="269" ref="BB205:BB224">X205*$AN205/$F205</f>
        <v>0</v>
      </c>
      <c r="BC205" s="86">
        <f aca="true" t="shared" si="270" ref="BC205:BC224">Y205*$AN205/$F205</f>
        <v>0</v>
      </c>
      <c r="BD205" s="86">
        <f aca="true" t="shared" si="271" ref="BD205:BD224">Z205*$AN205/$F205</f>
        <v>0.04602305559029701</v>
      </c>
      <c r="BE205" s="86">
        <f aca="true" t="shared" si="272" ref="BE205:BE224">AA205*$AN205/$F205</f>
        <v>1.9145591125563555</v>
      </c>
      <c r="BF205" s="86">
        <f aca="true" t="shared" si="273" ref="BF205:BF224">AB205*$AN205/$F205</f>
        <v>2.46069937222788</v>
      </c>
      <c r="BG205" s="86">
        <f aca="true" t="shared" si="274" ref="BG205:BG224">AC205*$AN205/$F205</f>
        <v>4.099120151242453</v>
      </c>
      <c r="BH205" s="86">
        <f aca="true" t="shared" si="275" ref="BH205:BH224">AD205*$AN205/$F205</f>
        <v>4.206507280953146</v>
      </c>
      <c r="BI205" s="86">
        <f aca="true" t="shared" si="276" ref="BI205:BI224">AE205*$AN205/$F205</f>
        <v>0.15341018530099004</v>
      </c>
      <c r="BJ205" s="86">
        <f aca="true" t="shared" si="277" ref="BJ205:BJ224">AF205*$AN205/$F205</f>
        <v>0.16875120383108902</v>
      </c>
      <c r="BL205" s="86">
        <f t="shared" si="219"/>
        <v>0.07646638640216666</v>
      </c>
      <c r="BM205" s="86">
        <f t="shared" si="220"/>
        <v>0</v>
      </c>
      <c r="BN205" s="86">
        <f t="shared" si="221"/>
        <v>0.0005375492892946691</v>
      </c>
      <c r="BO205" s="86">
        <f t="shared" si="222"/>
        <v>0</v>
      </c>
      <c r="BP205" s="86">
        <f t="shared" si="223"/>
        <v>0</v>
      </c>
      <c r="BQ205" s="86">
        <f t="shared" si="224"/>
        <v>0.10025294245345576</v>
      </c>
      <c r="BR205" s="86">
        <f t="shared" si="225"/>
        <v>0</v>
      </c>
      <c r="BS205" s="86">
        <f t="shared" si="226"/>
        <v>0</v>
      </c>
      <c r="BT205" s="86">
        <f t="shared" si="227"/>
        <v>0</v>
      </c>
      <c r="BU205" s="268">
        <f t="shared" si="228"/>
        <v>0.17725687814491708</v>
      </c>
      <c r="BW205" s="86">
        <f aca="true" t="shared" si="278" ref="BW205:BW232">BW$10*0.73*AO205</f>
        <v>0.07646638640216666</v>
      </c>
      <c r="BX205" s="86">
        <f aca="true" t="shared" si="279" ref="BX205:BX232">BX$10*0.73*AP205</f>
        <v>0</v>
      </c>
      <c r="BY205" s="86">
        <f aca="true" t="shared" si="280" ref="BY205:BY232">BY$10*0.73*AQ205</f>
        <v>0.001433464771452451</v>
      </c>
      <c r="BZ205" s="86">
        <f aca="true" t="shared" si="281" ref="BZ205:BZ232">BZ$10*0.73*AR205</f>
        <v>0</v>
      </c>
      <c r="CA205" s="86">
        <f aca="true" t="shared" si="282" ref="CA205:CA232">CA$10*0.73*AS205</f>
        <v>0</v>
      </c>
      <c r="CB205" s="86">
        <f aca="true" t="shared" si="283" ref="CB205:CB232">CB$10*0.73*AW205</f>
        <v>0.10025294245345576</v>
      </c>
      <c r="CC205" s="86">
        <f aca="true" t="shared" si="284" ref="CC205:CC232">CC$10*0.73*AZ205</f>
        <v>0</v>
      </c>
      <c r="CD205" s="86">
        <f aca="true" t="shared" si="285" ref="CD205:CD232">CD$10*0.73*BB205</f>
        <v>0</v>
      </c>
      <c r="CE205" s="86">
        <f aca="true" t="shared" si="286" ref="CE205:CE232">CE$10*0.73*BC205</f>
        <v>0</v>
      </c>
      <c r="CF205" s="86">
        <f t="shared" si="229"/>
        <v>0.17815279362707487</v>
      </c>
      <c r="CH205" s="264">
        <f t="shared" si="230"/>
        <v>2.9923577104069907</v>
      </c>
      <c r="CI205" s="264">
        <f t="shared" si="231"/>
        <v>0.17725687814491708</v>
      </c>
      <c r="CJ205" s="264">
        <f t="shared" si="232"/>
        <v>0.17815279362707487</v>
      </c>
      <c r="CK205" s="293">
        <f t="shared" si="233"/>
        <v>0.7909984037042125</v>
      </c>
    </row>
    <row r="206" spans="1:89" ht="15">
      <c r="A206" s="240">
        <v>13044</v>
      </c>
      <c r="B206" s="261">
        <v>3</v>
      </c>
      <c r="C206" s="240">
        <v>0</v>
      </c>
      <c r="D206" s="240" t="s">
        <v>642</v>
      </c>
      <c r="E206" s="240">
        <v>94</v>
      </c>
      <c r="F206" s="240">
        <v>0.001407</v>
      </c>
      <c r="G206" s="255">
        <v>0.017816601792694425</v>
      </c>
      <c r="H206" s="241">
        <v>0.2868873</v>
      </c>
      <c r="I206" s="241">
        <v>0</v>
      </c>
      <c r="J206" s="241">
        <v>0</v>
      </c>
      <c r="K206" s="241">
        <v>0.0005628</v>
      </c>
      <c r="L206" s="241">
        <v>0</v>
      </c>
      <c r="M206" s="241">
        <v>0</v>
      </c>
      <c r="N206" s="241">
        <v>0.027999299999999998</v>
      </c>
      <c r="O206" s="241">
        <v>0</v>
      </c>
      <c r="P206" s="241">
        <v>0.045868200000000005</v>
      </c>
      <c r="Q206" s="241">
        <v>0.339087</v>
      </c>
      <c r="R206" s="241">
        <v>0.001407</v>
      </c>
      <c r="S206" s="241">
        <v>0</v>
      </c>
      <c r="T206" s="241">
        <v>0.0019698</v>
      </c>
      <c r="U206" s="241">
        <v>0</v>
      </c>
      <c r="V206" s="241">
        <v>0</v>
      </c>
      <c r="W206" s="241">
        <v>0.0005628</v>
      </c>
      <c r="X206" s="241">
        <v>0</v>
      </c>
      <c r="Y206" s="241">
        <v>0</v>
      </c>
      <c r="Z206" s="241">
        <v>0.0118188</v>
      </c>
      <c r="AA206" s="241">
        <v>0.3160122</v>
      </c>
      <c r="AB206" s="241">
        <v>0.3682119</v>
      </c>
      <c r="AC206" s="241">
        <v>0.609231</v>
      </c>
      <c r="AD206" s="241">
        <v>0.6550992000000001</v>
      </c>
      <c r="AE206" s="241">
        <v>0.028562100000000003</v>
      </c>
      <c r="AF206" s="241">
        <v>0.0291249</v>
      </c>
      <c r="AI206" s="240">
        <v>13044</v>
      </c>
      <c r="AJ206" s="240">
        <v>3</v>
      </c>
      <c r="AK206" s="240">
        <v>0</v>
      </c>
      <c r="AL206" s="240" t="s">
        <v>642</v>
      </c>
      <c r="AM206" s="240">
        <v>94</v>
      </c>
      <c r="AN206" s="164">
        <v>0.017816601792694425</v>
      </c>
      <c r="AO206" s="86">
        <f t="shared" si="256"/>
        <v>3.632805105530393</v>
      </c>
      <c r="AP206" s="86">
        <f t="shared" si="257"/>
        <v>0</v>
      </c>
      <c r="AQ206" s="86">
        <f t="shared" si="258"/>
        <v>0.0071266407170777705</v>
      </c>
      <c r="AR206" s="86">
        <f t="shared" si="259"/>
        <v>0</v>
      </c>
      <c r="AS206" s="86">
        <f t="shared" si="260"/>
        <v>0</v>
      </c>
      <c r="AT206" s="86">
        <f t="shared" si="261"/>
        <v>0.354550375674619</v>
      </c>
      <c r="AU206" s="86">
        <f t="shared" si="262"/>
        <v>0</v>
      </c>
      <c r="AV206" s="86">
        <f t="shared" si="263"/>
        <v>0.5808212184418383</v>
      </c>
      <c r="AW206" s="86">
        <f t="shared" si="264"/>
        <v>4.293801032039356</v>
      </c>
      <c r="AX206" s="86">
        <f t="shared" si="265"/>
        <v>0.024943242509772194</v>
      </c>
      <c r="AY206" s="86">
        <f t="shared" si="266"/>
        <v>0</v>
      </c>
      <c r="AZ206" s="86">
        <f t="shared" si="267"/>
        <v>0</v>
      </c>
      <c r="BA206" s="86">
        <f t="shared" si="268"/>
        <v>0.0071266407170777705</v>
      </c>
      <c r="BB206" s="86">
        <f t="shared" si="269"/>
        <v>0</v>
      </c>
      <c r="BC206" s="86">
        <f t="shared" si="270"/>
        <v>0</v>
      </c>
      <c r="BD206" s="86">
        <f t="shared" si="271"/>
        <v>0.14965945505863318</v>
      </c>
      <c r="BE206" s="86">
        <f t="shared" si="272"/>
        <v>4.001608762639168</v>
      </c>
      <c r="BF206" s="86">
        <f t="shared" si="273"/>
        <v>4.662604689148131</v>
      </c>
      <c r="BG206" s="86">
        <f t="shared" si="274"/>
        <v>7.714588576236686</v>
      </c>
      <c r="BH206" s="86">
        <f t="shared" si="275"/>
        <v>8.295409794678525</v>
      </c>
      <c r="BI206" s="86">
        <f t="shared" si="276"/>
        <v>0.36167701639169686</v>
      </c>
      <c r="BJ206" s="86">
        <f t="shared" si="277"/>
        <v>0.36880365710877455</v>
      </c>
      <c r="BL206" s="86">
        <f aca="true" t="shared" si="287" ref="BL206:BL231">0.06*0.73*AO206</f>
        <v>0.1591168636222312</v>
      </c>
      <c r="BM206" s="86">
        <f aca="true" t="shared" si="288" ref="BM206:BM231">0.06*0.73*AP206</f>
        <v>0</v>
      </c>
      <c r="BN206" s="86">
        <f aca="true" t="shared" si="289" ref="BN206:BN231">0.06*0.73*AQ206</f>
        <v>0.00031214686340800635</v>
      </c>
      <c r="BO206" s="86">
        <f aca="true" t="shared" si="290" ref="BO206:BO231">0.06*0.73*AR206</f>
        <v>0</v>
      </c>
      <c r="BP206" s="86">
        <f aca="true" t="shared" si="291" ref="BP206:BP231">0.06*0.73*AS206</f>
        <v>0</v>
      </c>
      <c r="BQ206" s="86">
        <f aca="true" t="shared" si="292" ref="BQ206:BQ232">0.06*0.73*AW206</f>
        <v>0.1880684852033238</v>
      </c>
      <c r="BR206" s="86">
        <f aca="true" t="shared" si="293" ref="BR206:BR232">0.06*0.73*AZ206</f>
        <v>0</v>
      </c>
      <c r="BS206" s="86">
        <f aca="true" t="shared" si="294" ref="BS206:BS232">0.06*0.73*BB206</f>
        <v>0</v>
      </c>
      <c r="BT206" s="86">
        <f aca="true" t="shared" si="295" ref="BT206:BT232">0.06*0.73*BC206</f>
        <v>0</v>
      </c>
      <c r="BU206" s="268">
        <f aca="true" t="shared" si="296" ref="BU206:BU231">SUM(BL206:BT206)</f>
        <v>0.34749749568896304</v>
      </c>
      <c r="BW206" s="86">
        <f t="shared" si="278"/>
        <v>0.1591168636222312</v>
      </c>
      <c r="BX206" s="86">
        <f t="shared" si="279"/>
        <v>0</v>
      </c>
      <c r="BY206" s="86">
        <f t="shared" si="280"/>
        <v>0.0008323916357546836</v>
      </c>
      <c r="BZ206" s="86">
        <f t="shared" si="281"/>
        <v>0</v>
      </c>
      <c r="CA206" s="86">
        <f t="shared" si="282"/>
        <v>0</v>
      </c>
      <c r="CB206" s="86">
        <f t="shared" si="283"/>
        <v>0.1880684852033238</v>
      </c>
      <c r="CC206" s="86">
        <f t="shared" si="284"/>
        <v>0</v>
      </c>
      <c r="CD206" s="86">
        <f t="shared" si="285"/>
        <v>0</v>
      </c>
      <c r="CE206" s="86">
        <f t="shared" si="286"/>
        <v>0</v>
      </c>
      <c r="CF206" s="86">
        <f aca="true" t="shared" si="297" ref="CF206:CF234">SUM(BW206:CE206)</f>
        <v>0.34801774046130973</v>
      </c>
      <c r="CH206" s="264">
        <f aca="true" t="shared" si="298" ref="CH206:CH232">BG206*0.73</f>
        <v>5.631649660652781</v>
      </c>
      <c r="CI206" s="264">
        <f aca="true" t="shared" si="299" ref="CI206:CI232">BU206</f>
        <v>0.34749749568896304</v>
      </c>
      <c r="CJ206" s="264">
        <f aca="true" t="shared" si="300" ref="CJ206:CJ232">CF206</f>
        <v>0.34801774046130973</v>
      </c>
      <c r="CK206" s="293">
        <f aca="true" t="shared" si="301" ref="CK206:CK236">CJ206*4.44</f>
        <v>1.5451987676482153</v>
      </c>
    </row>
    <row r="207" spans="1:95" ht="15">
      <c r="A207" s="240">
        <v>13112</v>
      </c>
      <c r="B207" s="261">
        <v>8</v>
      </c>
      <c r="C207" s="240">
        <v>0</v>
      </c>
      <c r="D207" s="240" t="s">
        <v>642</v>
      </c>
      <c r="E207" s="240">
        <v>94</v>
      </c>
      <c r="F207" s="240">
        <v>0.001407</v>
      </c>
      <c r="G207" s="255">
        <v>0.017816601792694425</v>
      </c>
      <c r="H207" s="241">
        <v>0.0057687</v>
      </c>
      <c r="I207" s="241">
        <v>0</v>
      </c>
      <c r="J207" s="241">
        <v>0</v>
      </c>
      <c r="K207" s="241">
        <v>0.0016884</v>
      </c>
      <c r="L207" s="241">
        <v>0</v>
      </c>
      <c r="M207" s="241">
        <v>0.0128037</v>
      </c>
      <c r="N207" s="241">
        <v>0.0109746</v>
      </c>
      <c r="O207" s="241">
        <v>0</v>
      </c>
      <c r="P207" s="241">
        <v>0.007738500000000001</v>
      </c>
      <c r="Q207" s="241">
        <v>0</v>
      </c>
      <c r="R207" s="241">
        <v>0</v>
      </c>
      <c r="S207" s="241">
        <v>0</v>
      </c>
      <c r="T207" s="241">
        <v>0.0057687</v>
      </c>
      <c r="U207" s="241">
        <v>0</v>
      </c>
      <c r="V207" s="241">
        <v>0</v>
      </c>
      <c r="W207" s="241">
        <v>0.001407</v>
      </c>
      <c r="X207" s="241">
        <v>0.0002814</v>
      </c>
      <c r="Y207" s="241">
        <v>0</v>
      </c>
      <c r="Z207" s="241">
        <v>0.0059094</v>
      </c>
      <c r="AA207" s="241">
        <v>0.0410844</v>
      </c>
      <c r="AB207" s="241">
        <v>0.035175</v>
      </c>
      <c r="AC207" s="241">
        <v>0.033205200000000004</v>
      </c>
      <c r="AD207" s="241">
        <v>0.040943700000000006</v>
      </c>
      <c r="AE207" s="241">
        <v>0.025466700000000002</v>
      </c>
      <c r="AF207" s="241">
        <v>0.035315700000000005</v>
      </c>
      <c r="AI207" s="240">
        <v>13112</v>
      </c>
      <c r="AJ207" s="240">
        <v>8</v>
      </c>
      <c r="AK207" s="240">
        <v>0</v>
      </c>
      <c r="AL207" s="240" t="s">
        <v>642</v>
      </c>
      <c r="AM207" s="240">
        <v>94</v>
      </c>
      <c r="AN207" s="164">
        <v>0.017816601792694425</v>
      </c>
      <c r="AO207" s="86">
        <f t="shared" si="256"/>
        <v>0.07304806735004714</v>
      </c>
      <c r="AP207" s="86">
        <f t="shared" si="257"/>
        <v>0</v>
      </c>
      <c r="AQ207" s="86">
        <f t="shared" si="258"/>
        <v>0.02137992215123331</v>
      </c>
      <c r="AR207" s="86">
        <f t="shared" si="259"/>
        <v>0</v>
      </c>
      <c r="AS207" s="86">
        <f t="shared" si="260"/>
        <v>0.16213107631351925</v>
      </c>
      <c r="AT207" s="86">
        <f t="shared" si="261"/>
        <v>0.1389694939830165</v>
      </c>
      <c r="AU207" s="86">
        <f t="shared" si="262"/>
        <v>0</v>
      </c>
      <c r="AV207" s="86">
        <f t="shared" si="263"/>
        <v>0.09799130985981934</v>
      </c>
      <c r="AW207" s="86">
        <f t="shared" si="264"/>
        <v>0</v>
      </c>
      <c r="AX207" s="86">
        <f t="shared" si="265"/>
        <v>0.07304806735004714</v>
      </c>
      <c r="AY207" s="86">
        <f t="shared" si="266"/>
        <v>0</v>
      </c>
      <c r="AZ207" s="86">
        <f t="shared" si="267"/>
        <v>0</v>
      </c>
      <c r="BA207" s="86">
        <f t="shared" si="268"/>
        <v>0.017816601792694425</v>
      </c>
      <c r="BB207" s="86">
        <f t="shared" si="269"/>
        <v>0.0035633203585388852</v>
      </c>
      <c r="BC207" s="86">
        <f t="shared" si="270"/>
        <v>0</v>
      </c>
      <c r="BD207" s="86">
        <f t="shared" si="271"/>
        <v>0.07482972752931659</v>
      </c>
      <c r="BE207" s="86">
        <f t="shared" si="272"/>
        <v>0.5202447723466772</v>
      </c>
      <c r="BF207" s="86">
        <f t="shared" si="273"/>
        <v>0.4454150448173606</v>
      </c>
      <c r="BG207" s="86">
        <f t="shared" si="274"/>
        <v>0.4204718023075885</v>
      </c>
      <c r="BH207" s="86">
        <f t="shared" si="275"/>
        <v>0.5184631121674078</v>
      </c>
      <c r="BI207" s="86">
        <f t="shared" si="276"/>
        <v>0.3224804924477691</v>
      </c>
      <c r="BJ207" s="86">
        <f t="shared" si="277"/>
        <v>0.44719670499663017</v>
      </c>
      <c r="BL207" s="86">
        <f t="shared" si="287"/>
        <v>0.0031995053499320647</v>
      </c>
      <c r="BM207" s="86">
        <f t="shared" si="288"/>
        <v>0</v>
      </c>
      <c r="BN207" s="86">
        <f t="shared" si="289"/>
        <v>0.0009364405902240189</v>
      </c>
      <c r="BO207" s="86">
        <f t="shared" si="290"/>
        <v>0</v>
      </c>
      <c r="BP207" s="86">
        <f t="shared" si="291"/>
        <v>0.007101341142532143</v>
      </c>
      <c r="BQ207" s="86">
        <f t="shared" si="292"/>
        <v>0</v>
      </c>
      <c r="BR207" s="86">
        <f t="shared" si="293"/>
        <v>0</v>
      </c>
      <c r="BS207" s="86">
        <f t="shared" si="294"/>
        <v>0.00015607343170400317</v>
      </c>
      <c r="BT207" s="86">
        <f t="shared" si="295"/>
        <v>0</v>
      </c>
      <c r="BU207" s="268">
        <f t="shared" si="296"/>
        <v>0.01139336051439223</v>
      </c>
      <c r="BW207" s="86">
        <f t="shared" si="278"/>
        <v>0.0031995053499320647</v>
      </c>
      <c r="BX207" s="86">
        <f t="shared" si="279"/>
        <v>0</v>
      </c>
      <c r="BY207" s="86">
        <f t="shared" si="280"/>
        <v>0.002497174907264051</v>
      </c>
      <c r="BZ207" s="86">
        <f t="shared" si="281"/>
        <v>0</v>
      </c>
      <c r="CA207" s="86">
        <f t="shared" si="282"/>
        <v>0.007101341142532143</v>
      </c>
      <c r="CB207" s="86">
        <f t="shared" si="283"/>
        <v>0</v>
      </c>
      <c r="CC207" s="86">
        <f t="shared" si="284"/>
        <v>0</v>
      </c>
      <c r="CD207" s="86">
        <f t="shared" si="285"/>
        <v>0.00015607343170400317</v>
      </c>
      <c r="CE207" s="86">
        <f t="shared" si="286"/>
        <v>0</v>
      </c>
      <c r="CF207" s="86">
        <f t="shared" si="297"/>
        <v>0.012954094831432263</v>
      </c>
      <c r="CH207" s="264">
        <f t="shared" si="298"/>
        <v>0.3069444156845396</v>
      </c>
      <c r="CI207" s="264">
        <f t="shared" si="299"/>
        <v>0.01139336051439223</v>
      </c>
      <c r="CJ207" s="264">
        <f t="shared" si="300"/>
        <v>0.012954094831432263</v>
      </c>
      <c r="CK207" s="293">
        <f t="shared" si="301"/>
        <v>0.05751618105155925</v>
      </c>
      <c r="CL207" s="86" t="s">
        <v>238</v>
      </c>
      <c r="CM207" s="219">
        <v>134.67419705938514</v>
      </c>
      <c r="CN207" s="219">
        <v>8.084834332633186</v>
      </c>
      <c r="CO207" s="219">
        <v>8.129724384189421</v>
      </c>
      <c r="CP207" s="219">
        <f>CO207*4.44</f>
        <v>36.095976265801035</v>
      </c>
      <c r="CQ207" s="298">
        <v>0.06631524064558686</v>
      </c>
    </row>
    <row r="208" spans="1:89" ht="15">
      <c r="A208" s="240">
        <v>13005</v>
      </c>
      <c r="B208" s="261">
        <v>2</v>
      </c>
      <c r="C208" s="240">
        <v>1</v>
      </c>
      <c r="D208" s="240" t="s">
        <v>297</v>
      </c>
      <c r="E208" s="240">
        <v>98</v>
      </c>
      <c r="F208" s="240">
        <v>0.001407</v>
      </c>
      <c r="G208" s="255">
        <v>0.0004972391317938059</v>
      </c>
      <c r="H208" s="241">
        <v>0.5060979</v>
      </c>
      <c r="I208" s="241">
        <v>0</v>
      </c>
      <c r="J208" s="241">
        <v>0</v>
      </c>
      <c r="K208" s="241">
        <v>0.0035175000000000002</v>
      </c>
      <c r="L208" s="241">
        <v>0.0012663000000000002</v>
      </c>
      <c r="M208" s="241">
        <v>0</v>
      </c>
      <c r="N208" s="241">
        <v>0.0243411</v>
      </c>
      <c r="O208" s="241">
        <v>0</v>
      </c>
      <c r="P208" s="241">
        <v>0.0128037</v>
      </c>
      <c r="Q208" s="241">
        <v>0</v>
      </c>
      <c r="R208" s="241">
        <v>0</v>
      </c>
      <c r="S208" s="241">
        <v>0</v>
      </c>
      <c r="T208" s="241">
        <v>0</v>
      </c>
      <c r="U208" s="241">
        <v>0</v>
      </c>
      <c r="V208" s="241">
        <v>0</v>
      </c>
      <c r="W208" s="241">
        <v>0.0005628</v>
      </c>
      <c r="X208" s="241">
        <v>0</v>
      </c>
      <c r="Y208" s="241">
        <v>0</v>
      </c>
      <c r="Z208" s="241">
        <v>0.005628</v>
      </c>
      <c r="AA208" s="241">
        <v>0.5360670000000001</v>
      </c>
      <c r="AB208" s="241">
        <v>0.0298284</v>
      </c>
      <c r="AC208" s="241">
        <v>0.5232633</v>
      </c>
      <c r="AD208" s="241">
        <v>0.5359263</v>
      </c>
      <c r="AE208" s="241">
        <v>0.0291249</v>
      </c>
      <c r="AF208" s="241">
        <v>0.029969100000000002</v>
      </c>
      <c r="AI208" s="240">
        <v>13005</v>
      </c>
      <c r="AJ208" s="240">
        <v>2</v>
      </c>
      <c r="AK208" s="240">
        <v>1</v>
      </c>
      <c r="AL208" s="240" t="s">
        <v>297</v>
      </c>
      <c r="AM208" s="240">
        <v>98</v>
      </c>
      <c r="AN208" s="164">
        <v>0.0004972391317938059</v>
      </c>
      <c r="AO208" s="86">
        <f t="shared" si="256"/>
        <v>0.17885691570623197</v>
      </c>
      <c r="AP208" s="86">
        <f t="shared" si="257"/>
        <v>0</v>
      </c>
      <c r="AQ208" s="86">
        <f t="shared" si="258"/>
        <v>0.0012430978294845148</v>
      </c>
      <c r="AR208" s="86">
        <f t="shared" si="259"/>
        <v>0.00044751521861442534</v>
      </c>
      <c r="AS208" s="86">
        <f t="shared" si="260"/>
        <v>0</v>
      </c>
      <c r="AT208" s="86">
        <f t="shared" si="261"/>
        <v>0.008602236980032842</v>
      </c>
      <c r="AU208" s="86">
        <f t="shared" si="262"/>
        <v>0</v>
      </c>
      <c r="AV208" s="86">
        <f t="shared" si="263"/>
        <v>0.004524876099323633</v>
      </c>
      <c r="AW208" s="86">
        <f t="shared" si="264"/>
        <v>0</v>
      </c>
      <c r="AX208" s="86">
        <f t="shared" si="265"/>
        <v>0</v>
      </c>
      <c r="AY208" s="86">
        <f t="shared" si="266"/>
        <v>0</v>
      </c>
      <c r="AZ208" s="86">
        <f t="shared" si="267"/>
        <v>0</v>
      </c>
      <c r="BA208" s="86">
        <f t="shared" si="268"/>
        <v>0.00019889565271752238</v>
      </c>
      <c r="BB208" s="86">
        <f t="shared" si="269"/>
        <v>0</v>
      </c>
      <c r="BC208" s="86">
        <f t="shared" si="270"/>
        <v>0</v>
      </c>
      <c r="BD208" s="86">
        <f t="shared" si="271"/>
        <v>0.0019889565271752237</v>
      </c>
      <c r="BE208" s="86">
        <f t="shared" si="272"/>
        <v>0.1894481092134401</v>
      </c>
      <c r="BF208" s="86">
        <f t="shared" si="273"/>
        <v>0.010541469594028685</v>
      </c>
      <c r="BG208" s="86">
        <f t="shared" si="274"/>
        <v>0.1849232331141164</v>
      </c>
      <c r="BH208" s="86">
        <f t="shared" si="275"/>
        <v>0.18939838530026062</v>
      </c>
      <c r="BI208" s="86">
        <f t="shared" si="276"/>
        <v>0.010292850028131783</v>
      </c>
      <c r="BJ208" s="86">
        <f t="shared" si="277"/>
        <v>0.010591193507208066</v>
      </c>
      <c r="BL208" s="86">
        <f t="shared" si="287"/>
        <v>0.00783393290793296</v>
      </c>
      <c r="BM208" s="86">
        <f t="shared" si="288"/>
        <v>0</v>
      </c>
      <c r="BN208" s="86">
        <f t="shared" si="289"/>
        <v>5.444768493142175E-05</v>
      </c>
      <c r="BO208" s="86">
        <f t="shared" si="290"/>
        <v>1.960116657531183E-05</v>
      </c>
      <c r="BP208" s="86">
        <f t="shared" si="291"/>
        <v>0</v>
      </c>
      <c r="BQ208" s="86">
        <f t="shared" si="292"/>
        <v>0</v>
      </c>
      <c r="BR208" s="86">
        <f t="shared" si="293"/>
        <v>0</v>
      </c>
      <c r="BS208" s="86">
        <f t="shared" si="294"/>
        <v>0</v>
      </c>
      <c r="BT208" s="86">
        <f t="shared" si="295"/>
        <v>0</v>
      </c>
      <c r="BU208" s="268">
        <f t="shared" si="296"/>
        <v>0.007907981759439693</v>
      </c>
      <c r="BW208" s="86">
        <f t="shared" si="278"/>
        <v>0.00783393290793296</v>
      </c>
      <c r="BX208" s="86">
        <f t="shared" si="279"/>
        <v>0</v>
      </c>
      <c r="BY208" s="86">
        <f t="shared" si="280"/>
        <v>0.00014519382648379132</v>
      </c>
      <c r="BZ208" s="86">
        <f t="shared" si="281"/>
        <v>1.960116657531183E-05</v>
      </c>
      <c r="CA208" s="86">
        <f t="shared" si="282"/>
        <v>0</v>
      </c>
      <c r="CB208" s="86">
        <f t="shared" si="283"/>
        <v>0</v>
      </c>
      <c r="CC208" s="86">
        <f t="shared" si="284"/>
        <v>0</v>
      </c>
      <c r="CD208" s="86">
        <f t="shared" si="285"/>
        <v>0</v>
      </c>
      <c r="CE208" s="86">
        <f t="shared" si="286"/>
        <v>0</v>
      </c>
      <c r="CF208" s="86">
        <f t="shared" si="297"/>
        <v>0.007998727900992063</v>
      </c>
      <c r="CH208" s="264">
        <f t="shared" si="298"/>
        <v>0.13499396017330498</v>
      </c>
      <c r="CI208" s="264">
        <f t="shared" si="299"/>
        <v>0.007907981759439693</v>
      </c>
      <c r="CJ208" s="264">
        <f t="shared" si="300"/>
        <v>0.007998727900992063</v>
      </c>
      <c r="CK208" s="293">
        <f t="shared" si="301"/>
        <v>0.03551435188040476</v>
      </c>
    </row>
    <row r="209" spans="1:89" ht="15">
      <c r="A209" s="240">
        <v>13006</v>
      </c>
      <c r="B209" s="261">
        <v>2</v>
      </c>
      <c r="C209" s="240">
        <v>1</v>
      </c>
      <c r="D209" s="240" t="s">
        <v>297</v>
      </c>
      <c r="E209" s="240">
        <v>98</v>
      </c>
      <c r="F209" s="240">
        <v>0.000716</v>
      </c>
      <c r="G209" s="255">
        <v>0.0002530371132653625</v>
      </c>
      <c r="H209" s="241">
        <v>0.10911839999999999</v>
      </c>
      <c r="I209" s="241">
        <v>0</v>
      </c>
      <c r="J209" s="241">
        <v>0</v>
      </c>
      <c r="K209" s="241">
        <v>0</v>
      </c>
      <c r="L209" s="241">
        <v>0</v>
      </c>
      <c r="M209" s="241">
        <v>0</v>
      </c>
      <c r="N209" s="241">
        <v>0.0072315999999999995</v>
      </c>
      <c r="O209" s="241">
        <v>0</v>
      </c>
      <c r="P209" s="241">
        <v>0.0008592</v>
      </c>
      <c r="Q209" s="241">
        <v>0</v>
      </c>
      <c r="R209" s="241">
        <v>0</v>
      </c>
      <c r="S209" s="241">
        <v>0</v>
      </c>
      <c r="T209" s="241">
        <v>0.003938</v>
      </c>
      <c r="U209" s="241">
        <v>0</v>
      </c>
      <c r="V209" s="241">
        <v>0</v>
      </c>
      <c r="W209" s="241">
        <v>0</v>
      </c>
      <c r="X209" s="241">
        <v>0</v>
      </c>
      <c r="Y209" s="241">
        <v>0</v>
      </c>
      <c r="Z209" s="241">
        <v>0.0022911999999999997</v>
      </c>
      <c r="AA209" s="241">
        <v>0.11642159999999999</v>
      </c>
      <c r="AB209" s="241">
        <v>0.007303199999999999</v>
      </c>
      <c r="AC209" s="241">
        <v>0.1155624</v>
      </c>
      <c r="AD209" s="241">
        <v>0.11642159999999999</v>
      </c>
      <c r="AE209" s="241">
        <v>0.0072315999999999995</v>
      </c>
      <c r="AF209" s="241">
        <v>0.007303199999999999</v>
      </c>
      <c r="AI209" s="240">
        <v>13006</v>
      </c>
      <c r="AJ209" s="240">
        <v>2</v>
      </c>
      <c r="AK209" s="240">
        <v>1</v>
      </c>
      <c r="AL209" s="240" t="s">
        <v>297</v>
      </c>
      <c r="AM209" s="240">
        <v>98</v>
      </c>
      <c r="AN209" s="164">
        <v>0.0002530371132653625</v>
      </c>
      <c r="AO209" s="86">
        <f t="shared" si="256"/>
        <v>0.03856285606164124</v>
      </c>
      <c r="AP209" s="86">
        <f t="shared" si="257"/>
        <v>0</v>
      </c>
      <c r="AQ209" s="86">
        <f t="shared" si="258"/>
        <v>0</v>
      </c>
      <c r="AR209" s="86">
        <f t="shared" si="259"/>
        <v>0</v>
      </c>
      <c r="AS209" s="86">
        <f t="shared" si="260"/>
        <v>0</v>
      </c>
      <c r="AT209" s="86">
        <f t="shared" si="261"/>
        <v>0.0025556748439801613</v>
      </c>
      <c r="AU209" s="86">
        <f t="shared" si="262"/>
        <v>0</v>
      </c>
      <c r="AV209" s="86">
        <f t="shared" si="263"/>
        <v>0.000303644535918435</v>
      </c>
      <c r="AW209" s="86">
        <f t="shared" si="264"/>
        <v>0</v>
      </c>
      <c r="AX209" s="86">
        <f t="shared" si="265"/>
        <v>0.0013917041229594936</v>
      </c>
      <c r="AY209" s="86">
        <f t="shared" si="266"/>
        <v>0</v>
      </c>
      <c r="AZ209" s="86">
        <f t="shared" si="267"/>
        <v>0</v>
      </c>
      <c r="BA209" s="86">
        <f t="shared" si="268"/>
        <v>0</v>
      </c>
      <c r="BB209" s="86">
        <f t="shared" si="269"/>
        <v>0</v>
      </c>
      <c r="BC209" s="86">
        <f t="shared" si="270"/>
        <v>0</v>
      </c>
      <c r="BD209" s="86">
        <f t="shared" si="271"/>
        <v>0.0008097187624491599</v>
      </c>
      <c r="BE209" s="86">
        <f t="shared" si="272"/>
        <v>0.041143834616947934</v>
      </c>
      <c r="BF209" s="86">
        <f t="shared" si="273"/>
        <v>0.002580978555306697</v>
      </c>
      <c r="BG209" s="86">
        <f t="shared" si="274"/>
        <v>0.04084019008102951</v>
      </c>
      <c r="BH209" s="86">
        <f t="shared" si="275"/>
        <v>0.041143834616947934</v>
      </c>
      <c r="BI209" s="86">
        <f t="shared" si="276"/>
        <v>0.0025556748439801613</v>
      </c>
      <c r="BJ209" s="86">
        <f t="shared" si="277"/>
        <v>0.002580978555306697</v>
      </c>
      <c r="BL209" s="86">
        <f t="shared" si="287"/>
        <v>0.0016890530954998862</v>
      </c>
      <c r="BM209" s="86">
        <f t="shared" si="288"/>
        <v>0</v>
      </c>
      <c r="BN209" s="86">
        <f t="shared" si="289"/>
        <v>0</v>
      </c>
      <c r="BO209" s="86">
        <f t="shared" si="290"/>
        <v>0</v>
      </c>
      <c r="BP209" s="86">
        <f t="shared" si="291"/>
        <v>0</v>
      </c>
      <c r="BQ209" s="86">
        <f t="shared" si="292"/>
        <v>0</v>
      </c>
      <c r="BR209" s="86">
        <f t="shared" si="293"/>
        <v>0</v>
      </c>
      <c r="BS209" s="86">
        <f t="shared" si="294"/>
        <v>0</v>
      </c>
      <c r="BT209" s="86">
        <f t="shared" si="295"/>
        <v>0</v>
      </c>
      <c r="BU209" s="268">
        <f t="shared" si="296"/>
        <v>0.0016890530954998862</v>
      </c>
      <c r="BW209" s="86">
        <f t="shared" si="278"/>
        <v>0.0016890530954998862</v>
      </c>
      <c r="BX209" s="86">
        <f t="shared" si="279"/>
        <v>0</v>
      </c>
      <c r="BY209" s="86">
        <f t="shared" si="280"/>
        <v>0</v>
      </c>
      <c r="BZ209" s="86">
        <f t="shared" si="281"/>
        <v>0</v>
      </c>
      <c r="CA209" s="86">
        <f t="shared" si="282"/>
        <v>0</v>
      </c>
      <c r="CB209" s="86">
        <f t="shared" si="283"/>
        <v>0</v>
      </c>
      <c r="CC209" s="86">
        <f t="shared" si="284"/>
        <v>0</v>
      </c>
      <c r="CD209" s="86">
        <f t="shared" si="285"/>
        <v>0</v>
      </c>
      <c r="CE209" s="86">
        <f t="shared" si="286"/>
        <v>0</v>
      </c>
      <c r="CF209" s="86">
        <f t="shared" si="297"/>
        <v>0.0016890530954998862</v>
      </c>
      <c r="CH209" s="264">
        <f t="shared" si="298"/>
        <v>0.02981333875915154</v>
      </c>
      <c r="CI209" s="264">
        <f t="shared" si="299"/>
        <v>0.0016890530954998862</v>
      </c>
      <c r="CJ209" s="264">
        <f t="shared" si="300"/>
        <v>0.0016890530954998862</v>
      </c>
      <c r="CK209" s="293">
        <f t="shared" si="301"/>
        <v>0.007499395744019496</v>
      </c>
    </row>
    <row r="210" spans="1:89" ht="15">
      <c r="A210" s="240">
        <v>13133</v>
      </c>
      <c r="B210" s="261">
        <v>2</v>
      </c>
      <c r="C210" s="240">
        <v>1</v>
      </c>
      <c r="D210" s="240" t="s">
        <v>297</v>
      </c>
      <c r="E210" s="240">
        <v>98</v>
      </c>
      <c r="F210" s="240">
        <v>0.000716</v>
      </c>
      <c r="G210" s="255">
        <v>0.0002530371132653625</v>
      </c>
      <c r="H210" s="241">
        <v>0.010453599999999999</v>
      </c>
      <c r="I210" s="241">
        <v>0</v>
      </c>
      <c r="J210" s="241">
        <v>0</v>
      </c>
      <c r="K210" s="241">
        <v>0.00028639999999999997</v>
      </c>
      <c r="L210" s="241">
        <v>0</v>
      </c>
      <c r="M210" s="241">
        <v>0</v>
      </c>
      <c r="N210" s="241">
        <v>0.0248452</v>
      </c>
      <c r="O210" s="241">
        <v>0</v>
      </c>
      <c r="P210" s="241">
        <v>0.041814399999999995</v>
      </c>
      <c r="Q210" s="241">
        <v>0.1515056</v>
      </c>
      <c r="R210" s="241">
        <v>0.000716</v>
      </c>
      <c r="S210" s="241">
        <v>0</v>
      </c>
      <c r="T210" s="241">
        <v>0.010453599999999999</v>
      </c>
      <c r="U210" s="241">
        <v>0</v>
      </c>
      <c r="V210" s="241">
        <v>0</v>
      </c>
      <c r="W210" s="241">
        <v>7.159999999999999E-05</v>
      </c>
      <c r="X210" s="241">
        <v>0</v>
      </c>
      <c r="Y210" s="241">
        <v>0</v>
      </c>
      <c r="Z210" s="241">
        <v>0.008234</v>
      </c>
      <c r="AA210" s="241">
        <v>0.035656799999999995</v>
      </c>
      <c r="AB210" s="241">
        <v>0.1767088</v>
      </c>
      <c r="AC210" s="241">
        <v>0.14534799999999998</v>
      </c>
      <c r="AD210" s="241">
        <v>0.18716239999999998</v>
      </c>
      <c r="AE210" s="241">
        <v>0.0251316</v>
      </c>
      <c r="AF210" s="241">
        <v>0.0252032</v>
      </c>
      <c r="AI210" s="240">
        <v>13133</v>
      </c>
      <c r="AJ210" s="240">
        <v>2</v>
      </c>
      <c r="AK210" s="240">
        <v>1</v>
      </c>
      <c r="AL210" s="240" t="s">
        <v>297</v>
      </c>
      <c r="AM210" s="240">
        <v>98</v>
      </c>
      <c r="AN210" s="164">
        <v>0.0002530371132653625</v>
      </c>
      <c r="AO210" s="86">
        <f t="shared" si="256"/>
        <v>0.003694341853674292</v>
      </c>
      <c r="AP210" s="86">
        <f t="shared" si="257"/>
        <v>0</v>
      </c>
      <c r="AQ210" s="86">
        <f t="shared" si="258"/>
        <v>0.00010121484530614498</v>
      </c>
      <c r="AR210" s="86">
        <f t="shared" si="259"/>
        <v>0</v>
      </c>
      <c r="AS210" s="86">
        <f t="shared" si="260"/>
        <v>0</v>
      </c>
      <c r="AT210" s="86">
        <f t="shared" si="261"/>
        <v>0.00878038783030808</v>
      </c>
      <c r="AU210" s="86">
        <f t="shared" si="262"/>
        <v>0</v>
      </c>
      <c r="AV210" s="86">
        <f t="shared" si="263"/>
        <v>0.014777367414697169</v>
      </c>
      <c r="AW210" s="86">
        <f t="shared" si="264"/>
        <v>0.0535426531669507</v>
      </c>
      <c r="AX210" s="86">
        <f t="shared" si="265"/>
        <v>0.003694341853674292</v>
      </c>
      <c r="AY210" s="86">
        <f t="shared" si="266"/>
        <v>0</v>
      </c>
      <c r="AZ210" s="86">
        <f t="shared" si="267"/>
        <v>0</v>
      </c>
      <c r="BA210" s="86">
        <f t="shared" si="268"/>
        <v>2.5303711326536246E-05</v>
      </c>
      <c r="BB210" s="86">
        <f t="shared" si="269"/>
        <v>0</v>
      </c>
      <c r="BC210" s="86">
        <f t="shared" si="270"/>
        <v>0</v>
      </c>
      <c r="BD210" s="86">
        <f t="shared" si="271"/>
        <v>0.002909926802551669</v>
      </c>
      <c r="BE210" s="86">
        <f t="shared" si="272"/>
        <v>0.012601248240615051</v>
      </c>
      <c r="BF210" s="86">
        <f t="shared" si="273"/>
        <v>0.06244955955389147</v>
      </c>
      <c r="BG210" s="86">
        <f t="shared" si="274"/>
        <v>0.051366533992868585</v>
      </c>
      <c r="BH210" s="86">
        <f t="shared" si="275"/>
        <v>0.06614390140756575</v>
      </c>
      <c r="BI210" s="86">
        <f t="shared" si="276"/>
        <v>0.008881602675614225</v>
      </c>
      <c r="BJ210" s="86">
        <f t="shared" si="277"/>
        <v>0.00890690638694076</v>
      </c>
      <c r="BL210" s="86">
        <f t="shared" si="287"/>
        <v>0.00016181217319093398</v>
      </c>
      <c r="BM210" s="86">
        <f t="shared" si="288"/>
        <v>0</v>
      </c>
      <c r="BN210" s="86">
        <f t="shared" si="289"/>
        <v>4.43321022440915E-06</v>
      </c>
      <c r="BO210" s="86">
        <f t="shared" si="290"/>
        <v>0</v>
      </c>
      <c r="BP210" s="86">
        <f t="shared" si="291"/>
        <v>0</v>
      </c>
      <c r="BQ210" s="86">
        <f t="shared" si="292"/>
        <v>0.0023451682087124405</v>
      </c>
      <c r="BR210" s="86">
        <f t="shared" si="293"/>
        <v>0</v>
      </c>
      <c r="BS210" s="86">
        <f t="shared" si="294"/>
        <v>0</v>
      </c>
      <c r="BT210" s="86">
        <f t="shared" si="295"/>
        <v>0</v>
      </c>
      <c r="BU210" s="268">
        <f t="shared" si="296"/>
        <v>0.0025114135921277835</v>
      </c>
      <c r="BW210" s="86">
        <f t="shared" si="278"/>
        <v>0.00016181217319093398</v>
      </c>
      <c r="BX210" s="86">
        <f t="shared" si="279"/>
        <v>0</v>
      </c>
      <c r="BY210" s="86">
        <f t="shared" si="280"/>
        <v>1.1821893931757735E-05</v>
      </c>
      <c r="BZ210" s="86">
        <f t="shared" si="281"/>
        <v>0</v>
      </c>
      <c r="CA210" s="86">
        <f t="shared" si="282"/>
        <v>0</v>
      </c>
      <c r="CB210" s="86">
        <f t="shared" si="283"/>
        <v>0.0023451682087124405</v>
      </c>
      <c r="CC210" s="86">
        <f t="shared" si="284"/>
        <v>0</v>
      </c>
      <c r="CD210" s="86">
        <f t="shared" si="285"/>
        <v>0</v>
      </c>
      <c r="CE210" s="86">
        <f t="shared" si="286"/>
        <v>0</v>
      </c>
      <c r="CF210" s="86">
        <f t="shared" si="297"/>
        <v>0.002518802275835132</v>
      </c>
      <c r="CH210" s="264">
        <f t="shared" si="298"/>
        <v>0.03749756981479407</v>
      </c>
      <c r="CI210" s="264">
        <f t="shared" si="299"/>
        <v>0.0025114135921277835</v>
      </c>
      <c r="CJ210" s="264">
        <f t="shared" si="300"/>
        <v>0.002518802275835132</v>
      </c>
      <c r="CK210" s="293">
        <f t="shared" si="301"/>
        <v>0.011183482104707989</v>
      </c>
    </row>
    <row r="211" spans="1:89" ht="15">
      <c r="A211" s="240">
        <v>11004</v>
      </c>
      <c r="B211" s="261">
        <v>9</v>
      </c>
      <c r="C211" s="240">
        <v>1</v>
      </c>
      <c r="D211" s="240" t="s">
        <v>297</v>
      </c>
      <c r="E211" s="240">
        <v>98</v>
      </c>
      <c r="F211" s="240">
        <v>0.010952</v>
      </c>
      <c r="G211" s="255">
        <v>0.0038704783023495114</v>
      </c>
      <c r="H211" s="241">
        <v>0.531172</v>
      </c>
      <c r="I211" s="241">
        <v>0</v>
      </c>
      <c r="J211" s="241">
        <v>0</v>
      </c>
      <c r="K211" s="241">
        <v>0.4994112</v>
      </c>
      <c r="L211" s="241">
        <v>0.175232</v>
      </c>
      <c r="M211" s="241">
        <v>0</v>
      </c>
      <c r="N211" s="241">
        <v>0.1719464</v>
      </c>
      <c r="O211" s="241">
        <v>0</v>
      </c>
      <c r="P211" s="241">
        <v>0.0679024</v>
      </c>
      <c r="Q211" s="241">
        <v>1.6088488</v>
      </c>
      <c r="R211" s="241">
        <v>0.010952</v>
      </c>
      <c r="S211" s="241">
        <v>0.010952</v>
      </c>
      <c r="T211" s="241">
        <v>0.3263696</v>
      </c>
      <c r="U211" s="241">
        <v>0</v>
      </c>
      <c r="V211" s="241">
        <v>0.2705144</v>
      </c>
      <c r="W211" s="241">
        <v>0.0591408</v>
      </c>
      <c r="X211" s="241">
        <v>0</v>
      </c>
      <c r="Y211" s="241">
        <v>0.0919968</v>
      </c>
      <c r="Z211" s="241">
        <v>0.0459984</v>
      </c>
      <c r="AA211" s="241">
        <v>1.5902303999999998</v>
      </c>
      <c r="AB211" s="241">
        <v>2.6690023999999997</v>
      </c>
      <c r="AC211" s="241">
        <v>3.132272</v>
      </c>
      <c r="AD211" s="241">
        <v>3.2001744</v>
      </c>
      <c r="AE211" s="241">
        <v>0.8465895999999999</v>
      </c>
      <c r="AF211" s="241">
        <v>1.0590584</v>
      </c>
      <c r="AI211" s="240">
        <v>11004</v>
      </c>
      <c r="AJ211" s="240">
        <v>9</v>
      </c>
      <c r="AK211" s="240">
        <v>1</v>
      </c>
      <c r="AL211" s="240" t="s">
        <v>297</v>
      </c>
      <c r="AM211" s="240">
        <v>98</v>
      </c>
      <c r="AN211" s="164">
        <v>0.0038704783023495114</v>
      </c>
      <c r="AO211" s="86">
        <f t="shared" si="256"/>
        <v>0.18771819766395131</v>
      </c>
      <c r="AP211" s="86">
        <f t="shared" si="257"/>
        <v>0</v>
      </c>
      <c r="AQ211" s="86">
        <f t="shared" si="258"/>
        <v>0.17649381058713773</v>
      </c>
      <c r="AR211" s="86">
        <f t="shared" si="259"/>
        <v>0.06192765283759218</v>
      </c>
      <c r="AS211" s="86">
        <f t="shared" si="260"/>
        <v>0</v>
      </c>
      <c r="AT211" s="86">
        <f t="shared" si="261"/>
        <v>0.06076650934688733</v>
      </c>
      <c r="AU211" s="86">
        <f t="shared" si="262"/>
        <v>0</v>
      </c>
      <c r="AV211" s="86">
        <f t="shared" si="263"/>
        <v>0.02399696547456697</v>
      </c>
      <c r="AW211" s="86">
        <f t="shared" si="264"/>
        <v>0.5685732626151433</v>
      </c>
      <c r="AX211" s="86">
        <f t="shared" si="265"/>
        <v>0.11534025341001544</v>
      </c>
      <c r="AY211" s="86">
        <f t="shared" si="266"/>
        <v>0</v>
      </c>
      <c r="AZ211" s="86">
        <f t="shared" si="267"/>
        <v>0.09560081406803293</v>
      </c>
      <c r="BA211" s="86">
        <f t="shared" si="268"/>
        <v>0.02090058283268736</v>
      </c>
      <c r="BB211" s="86">
        <f t="shared" si="269"/>
        <v>0</v>
      </c>
      <c r="BC211" s="86">
        <f t="shared" si="270"/>
        <v>0.0325120177397359</v>
      </c>
      <c r="BD211" s="86">
        <f t="shared" si="271"/>
        <v>0.01625600886986795</v>
      </c>
      <c r="BE211" s="86">
        <f t="shared" si="272"/>
        <v>0.561993449501149</v>
      </c>
      <c r="BF211" s="86">
        <f t="shared" si="273"/>
        <v>0.9432355622825758</v>
      </c>
      <c r="BG211" s="86">
        <f t="shared" si="274"/>
        <v>1.1069567944719603</v>
      </c>
      <c r="BH211" s="86">
        <f t="shared" si="275"/>
        <v>1.1309537599465274</v>
      </c>
      <c r="BI211" s="86">
        <f t="shared" si="276"/>
        <v>0.2991879727716172</v>
      </c>
      <c r="BJ211" s="86">
        <f t="shared" si="277"/>
        <v>0.3742752518371978</v>
      </c>
      <c r="BL211" s="86">
        <f t="shared" si="287"/>
        <v>0.008222057057681068</v>
      </c>
      <c r="BM211" s="86">
        <f t="shared" si="288"/>
        <v>0</v>
      </c>
      <c r="BN211" s="86">
        <f t="shared" si="289"/>
        <v>0.007730428903716632</v>
      </c>
      <c r="BO211" s="86">
        <f t="shared" si="290"/>
        <v>0.0027124311942865373</v>
      </c>
      <c r="BP211" s="86">
        <f t="shared" si="291"/>
        <v>0</v>
      </c>
      <c r="BQ211" s="86">
        <f t="shared" si="292"/>
        <v>0.024903508902543274</v>
      </c>
      <c r="BR211" s="86">
        <f t="shared" si="293"/>
        <v>0.004187315656179843</v>
      </c>
      <c r="BS211" s="86">
        <f t="shared" si="294"/>
        <v>0</v>
      </c>
      <c r="BT211" s="86">
        <f t="shared" si="295"/>
        <v>0.0014240263770004325</v>
      </c>
      <c r="BU211" s="268">
        <f t="shared" si="296"/>
        <v>0.04917976809140779</v>
      </c>
      <c r="BW211" s="86">
        <f t="shared" si="278"/>
        <v>0.008222057057681068</v>
      </c>
      <c r="BX211" s="86">
        <f t="shared" si="279"/>
        <v>0</v>
      </c>
      <c r="BY211" s="86">
        <f t="shared" si="280"/>
        <v>0.020614477076577688</v>
      </c>
      <c r="BZ211" s="86">
        <f t="shared" si="281"/>
        <v>0.0027124311942865373</v>
      </c>
      <c r="CA211" s="86">
        <f t="shared" si="282"/>
        <v>0</v>
      </c>
      <c r="CB211" s="86">
        <f t="shared" si="283"/>
        <v>0.024903508902543274</v>
      </c>
      <c r="CC211" s="86">
        <f t="shared" si="284"/>
        <v>0.01116617508314625</v>
      </c>
      <c r="CD211" s="86">
        <f t="shared" si="285"/>
        <v>0</v>
      </c>
      <c r="CE211" s="86">
        <f t="shared" si="286"/>
        <v>0.0014240263770004325</v>
      </c>
      <c r="CF211" s="86">
        <f t="shared" si="297"/>
        <v>0.06904267569123525</v>
      </c>
      <c r="CH211" s="264">
        <f t="shared" si="298"/>
        <v>0.808078459964531</v>
      </c>
      <c r="CI211" s="264">
        <f t="shared" si="299"/>
        <v>0.04917976809140779</v>
      </c>
      <c r="CJ211" s="264">
        <f t="shared" si="300"/>
        <v>0.06904267569123525</v>
      </c>
      <c r="CK211" s="293">
        <f t="shared" si="301"/>
        <v>0.3065494800690845</v>
      </c>
    </row>
    <row r="212" spans="1:89" ht="15">
      <c r="A212" s="240">
        <v>13037</v>
      </c>
      <c r="B212" s="261">
        <v>9</v>
      </c>
      <c r="C212" s="240">
        <v>1</v>
      </c>
      <c r="D212" s="240" t="s">
        <v>297</v>
      </c>
      <c r="E212" s="240">
        <v>98</v>
      </c>
      <c r="F212" s="240">
        <v>0.000716</v>
      </c>
      <c r="G212" s="255">
        <v>0.0002530371132653625</v>
      </c>
      <c r="H212" s="241">
        <v>0.020405999999999997</v>
      </c>
      <c r="I212" s="241">
        <v>0</v>
      </c>
      <c r="J212" s="241">
        <v>0</v>
      </c>
      <c r="K212" s="241">
        <v>0.0005727999999999999</v>
      </c>
      <c r="L212" s="241">
        <v>0.0005011999999999999</v>
      </c>
      <c r="M212" s="241">
        <v>0</v>
      </c>
      <c r="N212" s="241">
        <v>0.003938</v>
      </c>
      <c r="O212" s="241">
        <v>0</v>
      </c>
      <c r="P212" s="241">
        <v>0.0022196</v>
      </c>
      <c r="Q212" s="241">
        <v>0</v>
      </c>
      <c r="R212" s="241">
        <v>0</v>
      </c>
      <c r="S212" s="241">
        <v>0</v>
      </c>
      <c r="T212" s="241">
        <v>0.002506</v>
      </c>
      <c r="U212" s="241">
        <v>0</v>
      </c>
      <c r="V212" s="241">
        <v>0.000358</v>
      </c>
      <c r="W212" s="241">
        <v>0.00014319999999999998</v>
      </c>
      <c r="X212" s="241">
        <v>0</v>
      </c>
      <c r="Y212" s="241">
        <v>0</v>
      </c>
      <c r="Z212" s="241">
        <v>0.0022911999999999997</v>
      </c>
      <c r="AA212" s="241">
        <v>0.0257044</v>
      </c>
      <c r="AB212" s="241">
        <v>0.0052984</v>
      </c>
      <c r="AC212" s="241">
        <v>0.023484799999999997</v>
      </c>
      <c r="AD212" s="241">
        <v>0.0257044</v>
      </c>
      <c r="AE212" s="241">
        <v>0.005012</v>
      </c>
      <c r="AF212" s="241">
        <v>0.0052984</v>
      </c>
      <c r="AI212" s="240">
        <v>13037</v>
      </c>
      <c r="AJ212" s="240">
        <v>9</v>
      </c>
      <c r="AK212" s="240">
        <v>1</v>
      </c>
      <c r="AL212" s="240" t="s">
        <v>297</v>
      </c>
      <c r="AM212" s="240">
        <v>98</v>
      </c>
      <c r="AN212" s="164">
        <v>0.0002530371132653625</v>
      </c>
      <c r="AO212" s="86">
        <f t="shared" si="256"/>
        <v>0.00721155772806283</v>
      </c>
      <c r="AP212" s="86">
        <f t="shared" si="257"/>
        <v>0</v>
      </c>
      <c r="AQ212" s="86">
        <f t="shared" si="258"/>
        <v>0.00020242969061228997</v>
      </c>
      <c r="AR212" s="86">
        <f t="shared" si="259"/>
        <v>0.00017712597928575373</v>
      </c>
      <c r="AS212" s="86">
        <f t="shared" si="260"/>
        <v>0</v>
      </c>
      <c r="AT212" s="86">
        <f t="shared" si="261"/>
        <v>0.0013917041229594936</v>
      </c>
      <c r="AU212" s="86">
        <f t="shared" si="262"/>
        <v>0</v>
      </c>
      <c r="AV212" s="86">
        <f t="shared" si="263"/>
        <v>0.0007844150511226237</v>
      </c>
      <c r="AW212" s="86">
        <f t="shared" si="264"/>
        <v>0</v>
      </c>
      <c r="AX212" s="86">
        <f t="shared" si="265"/>
        <v>0.0008856298964287689</v>
      </c>
      <c r="AY212" s="86">
        <f t="shared" si="266"/>
        <v>0</v>
      </c>
      <c r="AZ212" s="86">
        <f t="shared" si="267"/>
        <v>0.00012651855663268124</v>
      </c>
      <c r="BA212" s="86">
        <f t="shared" si="268"/>
        <v>5.060742265307249E-05</v>
      </c>
      <c r="BB212" s="86">
        <f t="shared" si="269"/>
        <v>0</v>
      </c>
      <c r="BC212" s="86">
        <f t="shared" si="270"/>
        <v>0</v>
      </c>
      <c r="BD212" s="86">
        <f t="shared" si="271"/>
        <v>0.0008097187624491599</v>
      </c>
      <c r="BE212" s="86">
        <f t="shared" si="272"/>
        <v>0.009084032366226513</v>
      </c>
      <c r="BF212" s="86">
        <f t="shared" si="273"/>
        <v>0.0018724746381636823</v>
      </c>
      <c r="BG212" s="86">
        <f t="shared" si="274"/>
        <v>0.00829961731510389</v>
      </c>
      <c r="BH212" s="86">
        <f t="shared" si="275"/>
        <v>0.009084032366226513</v>
      </c>
      <c r="BI212" s="86">
        <f t="shared" si="276"/>
        <v>0.0017712597928575377</v>
      </c>
      <c r="BJ212" s="86">
        <f t="shared" si="277"/>
        <v>0.0018724746381636823</v>
      </c>
      <c r="BL212" s="86">
        <f t="shared" si="287"/>
        <v>0.00031586622848915196</v>
      </c>
      <c r="BM212" s="86">
        <f t="shared" si="288"/>
        <v>0</v>
      </c>
      <c r="BN212" s="86">
        <f t="shared" si="289"/>
        <v>8.8664204488183E-06</v>
      </c>
      <c r="BO212" s="86">
        <f t="shared" si="290"/>
        <v>7.758117892716013E-06</v>
      </c>
      <c r="BP212" s="86">
        <f t="shared" si="291"/>
        <v>0</v>
      </c>
      <c r="BQ212" s="86">
        <f t="shared" si="292"/>
        <v>0</v>
      </c>
      <c r="BR212" s="86">
        <f t="shared" si="293"/>
        <v>5.541512780511438E-06</v>
      </c>
      <c r="BS212" s="86">
        <f t="shared" si="294"/>
        <v>0</v>
      </c>
      <c r="BT212" s="86">
        <f t="shared" si="295"/>
        <v>0</v>
      </c>
      <c r="BU212" s="268">
        <f t="shared" si="296"/>
        <v>0.0003380322796111977</v>
      </c>
      <c r="BW212" s="86">
        <f t="shared" si="278"/>
        <v>0.00031586622848915196</v>
      </c>
      <c r="BX212" s="86">
        <f t="shared" si="279"/>
        <v>0</v>
      </c>
      <c r="BY212" s="86">
        <f t="shared" si="280"/>
        <v>2.364378786351547E-05</v>
      </c>
      <c r="BZ212" s="86">
        <f t="shared" si="281"/>
        <v>7.758117892716013E-06</v>
      </c>
      <c r="CA212" s="86">
        <f t="shared" si="282"/>
        <v>0</v>
      </c>
      <c r="CB212" s="86">
        <f t="shared" si="283"/>
        <v>0</v>
      </c>
      <c r="CC212" s="86">
        <f t="shared" si="284"/>
        <v>1.4777367414697175E-05</v>
      </c>
      <c r="CD212" s="86">
        <f t="shared" si="285"/>
        <v>0</v>
      </c>
      <c r="CE212" s="86">
        <f t="shared" si="286"/>
        <v>0</v>
      </c>
      <c r="CF212" s="86">
        <f t="shared" si="297"/>
        <v>0.00036204550166008063</v>
      </c>
      <c r="CH212" s="264">
        <f t="shared" si="298"/>
        <v>0.00605872064002584</v>
      </c>
      <c r="CI212" s="264">
        <f t="shared" si="299"/>
        <v>0.0003380322796111977</v>
      </c>
      <c r="CJ212" s="264">
        <f t="shared" si="300"/>
        <v>0.00036204550166008063</v>
      </c>
      <c r="CK212" s="293">
        <f t="shared" si="301"/>
        <v>0.0016074820273707581</v>
      </c>
    </row>
    <row r="213" spans="1:89" ht="15">
      <c r="A213" s="240">
        <v>13046</v>
      </c>
      <c r="B213" s="261">
        <v>9</v>
      </c>
      <c r="C213" s="240">
        <v>1</v>
      </c>
      <c r="D213" s="240" t="s">
        <v>297</v>
      </c>
      <c r="E213" s="240">
        <v>98</v>
      </c>
      <c r="F213" s="240">
        <v>0.000716</v>
      </c>
      <c r="G213" s="255">
        <v>0.0002530371132653625</v>
      </c>
      <c r="H213" s="241">
        <v>0.10245959999999998</v>
      </c>
      <c r="I213" s="241">
        <v>0</v>
      </c>
      <c r="J213" s="241">
        <v>0</v>
      </c>
      <c r="K213" s="241">
        <v>0.0005727999999999999</v>
      </c>
      <c r="L213" s="241">
        <v>0</v>
      </c>
      <c r="M213" s="241">
        <v>0</v>
      </c>
      <c r="N213" s="241">
        <v>0.0280672</v>
      </c>
      <c r="O213" s="241">
        <v>0</v>
      </c>
      <c r="P213" s="241">
        <v>7.159999999999999E-05</v>
      </c>
      <c r="Q213" s="241">
        <v>0.36150839999999995</v>
      </c>
      <c r="R213" s="241">
        <v>0.000716</v>
      </c>
      <c r="S213" s="241">
        <v>0.000716</v>
      </c>
      <c r="T213" s="241">
        <v>0</v>
      </c>
      <c r="U213" s="241">
        <v>0</v>
      </c>
      <c r="V213" s="241">
        <v>0</v>
      </c>
      <c r="W213" s="241">
        <v>0.0005727999999999999</v>
      </c>
      <c r="X213" s="241">
        <v>0</v>
      </c>
      <c r="Y213" s="241">
        <v>0</v>
      </c>
      <c r="Z213" s="241">
        <v>0.0020764</v>
      </c>
      <c r="AA213" s="241">
        <v>0.1312428</v>
      </c>
      <c r="AB213" s="241">
        <v>0.39021999999999996</v>
      </c>
      <c r="AC213" s="241">
        <v>0.492608</v>
      </c>
      <c r="AD213" s="241">
        <v>0.4926796</v>
      </c>
      <c r="AE213" s="241">
        <v>0.02864</v>
      </c>
      <c r="AF213" s="241">
        <v>0.0287832</v>
      </c>
      <c r="AI213" s="240">
        <v>13046</v>
      </c>
      <c r="AJ213" s="240">
        <v>9</v>
      </c>
      <c r="AK213" s="240">
        <v>1</v>
      </c>
      <c r="AL213" s="240" t="s">
        <v>297</v>
      </c>
      <c r="AM213" s="240">
        <v>98</v>
      </c>
      <c r="AN213" s="164">
        <v>0.0002530371132653625</v>
      </c>
      <c r="AO213" s="86">
        <f t="shared" si="256"/>
        <v>0.03620961090827337</v>
      </c>
      <c r="AP213" s="86">
        <f t="shared" si="257"/>
        <v>0</v>
      </c>
      <c r="AQ213" s="86">
        <f t="shared" si="258"/>
        <v>0.00020242969061228997</v>
      </c>
      <c r="AR213" s="86">
        <f t="shared" si="259"/>
        <v>0</v>
      </c>
      <c r="AS213" s="86">
        <f t="shared" si="260"/>
        <v>0</v>
      </c>
      <c r="AT213" s="86">
        <f t="shared" si="261"/>
        <v>0.00991905484000221</v>
      </c>
      <c r="AU213" s="86">
        <f t="shared" si="262"/>
        <v>0</v>
      </c>
      <c r="AV213" s="86">
        <f t="shared" si="263"/>
        <v>2.5303711326536246E-05</v>
      </c>
      <c r="AW213" s="86">
        <f t="shared" si="264"/>
        <v>0.1277584384876815</v>
      </c>
      <c r="AX213" s="86">
        <f t="shared" si="265"/>
        <v>0</v>
      </c>
      <c r="AY213" s="86">
        <f t="shared" si="266"/>
        <v>0</v>
      </c>
      <c r="AZ213" s="86">
        <f t="shared" si="267"/>
        <v>0</v>
      </c>
      <c r="BA213" s="86">
        <f t="shared" si="268"/>
        <v>0.00020242969061228997</v>
      </c>
      <c r="BB213" s="86">
        <f t="shared" si="269"/>
        <v>0</v>
      </c>
      <c r="BC213" s="86">
        <f t="shared" si="270"/>
        <v>0</v>
      </c>
      <c r="BD213" s="86">
        <f t="shared" si="271"/>
        <v>0.0007338076284695512</v>
      </c>
      <c r="BE213" s="86">
        <f t="shared" si="272"/>
        <v>0.04638170286154094</v>
      </c>
      <c r="BF213" s="86">
        <f t="shared" si="273"/>
        <v>0.13790522672962255</v>
      </c>
      <c r="BG213" s="86">
        <f t="shared" si="274"/>
        <v>0.1740895339265694</v>
      </c>
      <c r="BH213" s="86">
        <f t="shared" si="275"/>
        <v>0.17411483763789595</v>
      </c>
      <c r="BI213" s="86">
        <f t="shared" si="276"/>
        <v>0.0101214845306145</v>
      </c>
      <c r="BJ213" s="86">
        <f t="shared" si="277"/>
        <v>0.010172091953267572</v>
      </c>
      <c r="BL213" s="86">
        <f t="shared" si="287"/>
        <v>0.0015859809577823734</v>
      </c>
      <c r="BM213" s="86">
        <f t="shared" si="288"/>
        <v>0</v>
      </c>
      <c r="BN213" s="86">
        <f t="shared" si="289"/>
        <v>8.8664204488183E-06</v>
      </c>
      <c r="BO213" s="86">
        <f t="shared" si="290"/>
        <v>0</v>
      </c>
      <c r="BP213" s="86">
        <f t="shared" si="291"/>
        <v>0</v>
      </c>
      <c r="BQ213" s="86">
        <f t="shared" si="292"/>
        <v>0.00559581960576045</v>
      </c>
      <c r="BR213" s="86">
        <f t="shared" si="293"/>
        <v>0</v>
      </c>
      <c r="BS213" s="86">
        <f t="shared" si="294"/>
        <v>0</v>
      </c>
      <c r="BT213" s="86">
        <f t="shared" si="295"/>
        <v>0</v>
      </c>
      <c r="BU213" s="268">
        <f t="shared" si="296"/>
        <v>0.007190666983991642</v>
      </c>
      <c r="BW213" s="86">
        <f t="shared" si="278"/>
        <v>0.0015859809577823734</v>
      </c>
      <c r="BX213" s="86">
        <f t="shared" si="279"/>
        <v>0</v>
      </c>
      <c r="BY213" s="86">
        <f t="shared" si="280"/>
        <v>2.364378786351547E-05</v>
      </c>
      <c r="BZ213" s="86">
        <f t="shared" si="281"/>
        <v>0</v>
      </c>
      <c r="CA213" s="86">
        <f t="shared" si="282"/>
        <v>0</v>
      </c>
      <c r="CB213" s="86">
        <f t="shared" si="283"/>
        <v>0.00559581960576045</v>
      </c>
      <c r="CC213" s="86">
        <f t="shared" si="284"/>
        <v>0</v>
      </c>
      <c r="CD213" s="86">
        <f t="shared" si="285"/>
        <v>0</v>
      </c>
      <c r="CE213" s="86">
        <f t="shared" si="286"/>
        <v>0</v>
      </c>
      <c r="CF213" s="86">
        <f t="shared" si="297"/>
        <v>0.007205444351406338</v>
      </c>
      <c r="CH213" s="264">
        <f t="shared" si="298"/>
        <v>0.12708535976639565</v>
      </c>
      <c r="CI213" s="264">
        <f t="shared" si="299"/>
        <v>0.007190666983991642</v>
      </c>
      <c r="CJ213" s="264">
        <f t="shared" si="300"/>
        <v>0.007205444351406338</v>
      </c>
      <c r="CK213" s="293">
        <f t="shared" si="301"/>
        <v>0.031992172920244144</v>
      </c>
    </row>
    <row r="214" spans="1:89" ht="15">
      <c r="A214" s="240">
        <v>13049</v>
      </c>
      <c r="B214" s="261">
        <v>9</v>
      </c>
      <c r="C214" s="240">
        <v>1</v>
      </c>
      <c r="D214" s="240" t="s">
        <v>297</v>
      </c>
      <c r="E214" s="240">
        <v>98</v>
      </c>
      <c r="F214" s="240">
        <v>0.000716</v>
      </c>
      <c r="G214" s="255">
        <v>0.0002530371132653625</v>
      </c>
      <c r="H214" s="241">
        <v>2.4220848</v>
      </c>
      <c r="I214" s="241">
        <v>0</v>
      </c>
      <c r="J214" s="241">
        <v>0</v>
      </c>
      <c r="K214" s="241">
        <v>0.0083772</v>
      </c>
      <c r="L214" s="241">
        <v>0</v>
      </c>
      <c r="M214" s="241">
        <v>0</v>
      </c>
      <c r="N214" s="241">
        <v>0.012458399999999998</v>
      </c>
      <c r="O214" s="241">
        <v>0.00014319999999999998</v>
      </c>
      <c r="P214" s="241">
        <v>0</v>
      </c>
      <c r="Q214" s="241">
        <v>0</v>
      </c>
      <c r="R214" s="241">
        <v>0</v>
      </c>
      <c r="S214" s="241">
        <v>0</v>
      </c>
      <c r="T214" s="241">
        <v>0.0706692</v>
      </c>
      <c r="U214" s="241">
        <v>0</v>
      </c>
      <c r="V214" s="241">
        <v>0.0075179999999999995</v>
      </c>
      <c r="W214" s="241">
        <v>0.0005011999999999999</v>
      </c>
      <c r="X214" s="241">
        <v>0</v>
      </c>
      <c r="Y214" s="241">
        <v>0</v>
      </c>
      <c r="Z214" s="241">
        <v>0.008735199999999999</v>
      </c>
      <c r="AA214" s="241">
        <v>2.4431351999999995</v>
      </c>
      <c r="AB214" s="241">
        <v>0.0209788</v>
      </c>
      <c r="AC214" s="241">
        <v>2.4431351999999995</v>
      </c>
      <c r="AD214" s="241">
        <v>2.4430636</v>
      </c>
      <c r="AE214" s="241">
        <v>0.0209788</v>
      </c>
      <c r="AF214" s="241">
        <v>0.021050399999999997</v>
      </c>
      <c r="AI214" s="240">
        <v>13049</v>
      </c>
      <c r="AJ214" s="240">
        <v>9</v>
      </c>
      <c r="AK214" s="240">
        <v>1</v>
      </c>
      <c r="AL214" s="240" t="s">
        <v>297</v>
      </c>
      <c r="AM214" s="240">
        <v>98</v>
      </c>
      <c r="AN214" s="164">
        <v>0.0002530371132653625</v>
      </c>
      <c r="AO214" s="86">
        <f t="shared" si="256"/>
        <v>0.8559739467540682</v>
      </c>
      <c r="AP214" s="86">
        <f t="shared" si="257"/>
        <v>0</v>
      </c>
      <c r="AQ214" s="86">
        <f t="shared" si="258"/>
        <v>0.002960534225204741</v>
      </c>
      <c r="AR214" s="86">
        <f t="shared" si="259"/>
        <v>0</v>
      </c>
      <c r="AS214" s="86">
        <f t="shared" si="260"/>
        <v>0</v>
      </c>
      <c r="AT214" s="86">
        <f t="shared" si="261"/>
        <v>0.004402845770817307</v>
      </c>
      <c r="AU214" s="86">
        <f t="shared" si="262"/>
        <v>5.060742265307249E-05</v>
      </c>
      <c r="AV214" s="86">
        <f t="shared" si="263"/>
        <v>0</v>
      </c>
      <c r="AW214" s="86">
        <f t="shared" si="264"/>
        <v>0</v>
      </c>
      <c r="AX214" s="86">
        <f t="shared" si="265"/>
        <v>0.02497476307929128</v>
      </c>
      <c r="AY214" s="86">
        <f t="shared" si="266"/>
        <v>0</v>
      </c>
      <c r="AZ214" s="86">
        <f t="shared" si="267"/>
        <v>0.002656889689286306</v>
      </c>
      <c r="BA214" s="86">
        <f t="shared" si="268"/>
        <v>0.00017712597928575373</v>
      </c>
      <c r="BB214" s="86">
        <f t="shared" si="269"/>
        <v>0</v>
      </c>
      <c r="BC214" s="86">
        <f t="shared" si="270"/>
        <v>0</v>
      </c>
      <c r="BD214" s="86">
        <f t="shared" si="271"/>
        <v>0.003087052781837422</v>
      </c>
      <c r="BE214" s="86">
        <f t="shared" si="272"/>
        <v>0.8634132378840698</v>
      </c>
      <c r="BF214" s="86">
        <f t="shared" si="273"/>
        <v>0.00741398741867512</v>
      </c>
      <c r="BG214" s="86">
        <f t="shared" si="274"/>
        <v>0.8634132378840698</v>
      </c>
      <c r="BH214" s="86">
        <f t="shared" si="275"/>
        <v>0.8633879341727434</v>
      </c>
      <c r="BI214" s="86">
        <f t="shared" si="276"/>
        <v>0.00741398741867512</v>
      </c>
      <c r="BJ214" s="86">
        <f t="shared" si="277"/>
        <v>0.007439291130001657</v>
      </c>
      <c r="BL214" s="86">
        <f t="shared" si="287"/>
        <v>0.03749165886782819</v>
      </c>
      <c r="BM214" s="86">
        <f t="shared" si="288"/>
        <v>0</v>
      </c>
      <c r="BN214" s="86">
        <f t="shared" si="289"/>
        <v>0.00012967139906396765</v>
      </c>
      <c r="BO214" s="86">
        <f t="shared" si="290"/>
        <v>0</v>
      </c>
      <c r="BP214" s="86">
        <f t="shared" si="291"/>
        <v>0</v>
      </c>
      <c r="BQ214" s="86">
        <f t="shared" si="292"/>
        <v>0</v>
      </c>
      <c r="BR214" s="86">
        <f t="shared" si="293"/>
        <v>0.0001163717683907402</v>
      </c>
      <c r="BS214" s="86">
        <f t="shared" si="294"/>
        <v>0</v>
      </c>
      <c r="BT214" s="86">
        <f t="shared" si="295"/>
        <v>0</v>
      </c>
      <c r="BU214" s="268">
        <f t="shared" si="296"/>
        <v>0.03773770203528289</v>
      </c>
      <c r="BW214" s="86">
        <f t="shared" si="278"/>
        <v>0.03749165886782819</v>
      </c>
      <c r="BX214" s="86">
        <f t="shared" si="279"/>
        <v>0</v>
      </c>
      <c r="BY214" s="86">
        <f t="shared" si="280"/>
        <v>0.00034579039750391374</v>
      </c>
      <c r="BZ214" s="86">
        <f t="shared" si="281"/>
        <v>0</v>
      </c>
      <c r="CA214" s="86">
        <f t="shared" si="282"/>
        <v>0</v>
      </c>
      <c r="CB214" s="86">
        <f t="shared" si="283"/>
        <v>0</v>
      </c>
      <c r="CC214" s="86">
        <f t="shared" si="284"/>
        <v>0.00031032471570864063</v>
      </c>
      <c r="CD214" s="86">
        <f t="shared" si="285"/>
        <v>0</v>
      </c>
      <c r="CE214" s="86">
        <f t="shared" si="286"/>
        <v>0</v>
      </c>
      <c r="CF214" s="86">
        <f t="shared" si="297"/>
        <v>0.03814777398104074</v>
      </c>
      <c r="CH214" s="264">
        <f t="shared" si="298"/>
        <v>0.6302916636553709</v>
      </c>
      <c r="CI214" s="264">
        <f t="shared" si="299"/>
        <v>0.03773770203528289</v>
      </c>
      <c r="CJ214" s="264">
        <f t="shared" si="300"/>
        <v>0.03814777398104074</v>
      </c>
      <c r="CK214" s="293">
        <f t="shared" si="301"/>
        <v>0.1693761164758209</v>
      </c>
    </row>
    <row r="215" spans="1:89" ht="15">
      <c r="A215" s="240">
        <v>13086</v>
      </c>
      <c r="B215" s="261">
        <v>9</v>
      </c>
      <c r="C215" s="240">
        <v>1</v>
      </c>
      <c r="D215" s="240" t="s">
        <v>297</v>
      </c>
      <c r="E215" s="240">
        <v>98</v>
      </c>
      <c r="F215" s="240">
        <v>0.000716</v>
      </c>
      <c r="G215" s="255">
        <v>0.0002530371132653625</v>
      </c>
      <c r="H215" s="241">
        <v>0</v>
      </c>
      <c r="I215" s="241">
        <v>0.0063008</v>
      </c>
      <c r="J215" s="241">
        <v>0.000716</v>
      </c>
      <c r="K215" s="241">
        <v>0.0056564</v>
      </c>
      <c r="L215" s="241">
        <v>0</v>
      </c>
      <c r="M215" s="241">
        <v>0</v>
      </c>
      <c r="N215" s="241">
        <v>0.006085999999999999</v>
      </c>
      <c r="O215" s="241">
        <v>0</v>
      </c>
      <c r="P215" s="241">
        <v>0</v>
      </c>
      <c r="Q215" s="241">
        <v>0</v>
      </c>
      <c r="R215" s="241">
        <v>0</v>
      </c>
      <c r="S215" s="241">
        <v>0</v>
      </c>
      <c r="T215" s="241">
        <v>0</v>
      </c>
      <c r="U215" s="241">
        <v>0</v>
      </c>
      <c r="V215" s="241">
        <v>0.005012</v>
      </c>
      <c r="W215" s="241">
        <v>0.0005727999999999999</v>
      </c>
      <c r="X215" s="241">
        <v>0</v>
      </c>
      <c r="Y215" s="241">
        <v>0</v>
      </c>
      <c r="Z215" s="241">
        <v>0.000358</v>
      </c>
      <c r="AA215" s="241">
        <v>0.0181148</v>
      </c>
      <c r="AB215" s="241">
        <v>0.0181148</v>
      </c>
      <c r="AC215" s="241">
        <v>0.0181148</v>
      </c>
      <c r="AD215" s="241">
        <v>0.0181148</v>
      </c>
      <c r="AE215" s="241">
        <v>0.0180432</v>
      </c>
      <c r="AF215" s="241">
        <v>0.0181148</v>
      </c>
      <c r="AI215" s="240">
        <v>13086</v>
      </c>
      <c r="AJ215" s="240">
        <v>9</v>
      </c>
      <c r="AK215" s="240">
        <v>1</v>
      </c>
      <c r="AL215" s="240" t="s">
        <v>297</v>
      </c>
      <c r="AM215" s="240">
        <v>98</v>
      </c>
      <c r="AN215" s="164">
        <v>0.0002530371132653625</v>
      </c>
      <c r="AO215" s="86">
        <f t="shared" si="256"/>
        <v>0</v>
      </c>
      <c r="AP215" s="86">
        <f t="shared" si="257"/>
        <v>0.00222672659673519</v>
      </c>
      <c r="AQ215" s="86">
        <f t="shared" si="258"/>
        <v>0.0019989931947963636</v>
      </c>
      <c r="AR215" s="86">
        <f t="shared" si="259"/>
        <v>0</v>
      </c>
      <c r="AS215" s="86">
        <f t="shared" si="260"/>
        <v>0</v>
      </c>
      <c r="AT215" s="86">
        <f t="shared" si="261"/>
        <v>0.002150815462755581</v>
      </c>
      <c r="AU215" s="86">
        <f t="shared" si="262"/>
        <v>0</v>
      </c>
      <c r="AV215" s="86">
        <f t="shared" si="263"/>
        <v>0</v>
      </c>
      <c r="AW215" s="86">
        <f t="shared" si="264"/>
        <v>0</v>
      </c>
      <c r="AX215" s="86">
        <f t="shared" si="265"/>
        <v>0</v>
      </c>
      <c r="AY215" s="86">
        <f t="shared" si="266"/>
        <v>0</v>
      </c>
      <c r="AZ215" s="86">
        <f t="shared" si="267"/>
        <v>0.0017712597928575377</v>
      </c>
      <c r="BA215" s="86">
        <f t="shared" si="268"/>
        <v>0.00020242969061228997</v>
      </c>
      <c r="BB215" s="86">
        <f t="shared" si="269"/>
        <v>0</v>
      </c>
      <c r="BC215" s="86">
        <f t="shared" si="270"/>
        <v>0</v>
      </c>
      <c r="BD215" s="86">
        <f t="shared" si="271"/>
        <v>0.00012651855663268124</v>
      </c>
      <c r="BE215" s="86">
        <f t="shared" si="272"/>
        <v>0.0064018389656136715</v>
      </c>
      <c r="BF215" s="86">
        <f t="shared" si="273"/>
        <v>0.0064018389656136715</v>
      </c>
      <c r="BG215" s="86">
        <f t="shared" si="274"/>
        <v>0.0064018389656136715</v>
      </c>
      <c r="BH215" s="86">
        <f t="shared" si="275"/>
        <v>0.0064018389656136715</v>
      </c>
      <c r="BI215" s="86">
        <f t="shared" si="276"/>
        <v>0.006376535254287135</v>
      </c>
      <c r="BJ215" s="86">
        <f t="shared" si="277"/>
        <v>0.0064018389656136715</v>
      </c>
      <c r="BL215" s="86">
        <f t="shared" si="287"/>
        <v>0</v>
      </c>
      <c r="BM215" s="86">
        <f t="shared" si="288"/>
        <v>9.753062493700131E-05</v>
      </c>
      <c r="BN215" s="86">
        <f t="shared" si="289"/>
        <v>8.755590193208072E-05</v>
      </c>
      <c r="BO215" s="86">
        <f t="shared" si="290"/>
        <v>0</v>
      </c>
      <c r="BP215" s="86">
        <f t="shared" si="291"/>
        <v>0</v>
      </c>
      <c r="BQ215" s="86">
        <f t="shared" si="292"/>
        <v>0</v>
      </c>
      <c r="BR215" s="86">
        <f t="shared" si="293"/>
        <v>7.758117892716014E-05</v>
      </c>
      <c r="BS215" s="86">
        <f t="shared" si="294"/>
        <v>0</v>
      </c>
      <c r="BT215" s="86">
        <f t="shared" si="295"/>
        <v>0</v>
      </c>
      <c r="BU215" s="268">
        <f t="shared" si="296"/>
        <v>0.0002626677057962422</v>
      </c>
      <c r="BW215" s="86">
        <f t="shared" si="278"/>
        <v>0</v>
      </c>
      <c r="BX215" s="86">
        <f t="shared" si="279"/>
        <v>0.00017880614571783572</v>
      </c>
      <c r="BY215" s="86">
        <f t="shared" si="280"/>
        <v>0.00023348240515221527</v>
      </c>
      <c r="BZ215" s="86">
        <f t="shared" si="281"/>
        <v>0</v>
      </c>
      <c r="CA215" s="86">
        <f t="shared" si="282"/>
        <v>0</v>
      </c>
      <c r="CB215" s="86">
        <f t="shared" si="283"/>
        <v>0</v>
      </c>
      <c r="CC215" s="86">
        <f t="shared" si="284"/>
        <v>0.00020688314380576048</v>
      </c>
      <c r="CD215" s="86">
        <f t="shared" si="285"/>
        <v>0</v>
      </c>
      <c r="CE215" s="86">
        <f t="shared" si="286"/>
        <v>0</v>
      </c>
      <c r="CF215" s="86">
        <f t="shared" si="297"/>
        <v>0.0006191716946758114</v>
      </c>
      <c r="CH215" s="264">
        <f t="shared" si="298"/>
        <v>0.00467334244489798</v>
      </c>
      <c r="CI215" s="264">
        <f t="shared" si="299"/>
        <v>0.0002626677057962422</v>
      </c>
      <c r="CJ215" s="264">
        <f t="shared" si="300"/>
        <v>0.0006191716946758114</v>
      </c>
      <c r="CK215" s="293">
        <f t="shared" si="301"/>
        <v>0.0027491223243606027</v>
      </c>
    </row>
    <row r="216" spans="1:89" ht="15">
      <c r="A216" s="240">
        <v>13089</v>
      </c>
      <c r="B216" s="261">
        <v>9</v>
      </c>
      <c r="C216" s="240">
        <v>1</v>
      </c>
      <c r="D216" s="240" t="s">
        <v>297</v>
      </c>
      <c r="E216" s="240">
        <v>98</v>
      </c>
      <c r="F216" s="240">
        <v>0.000716</v>
      </c>
      <c r="G216" s="255">
        <v>0.0002530371132653625</v>
      </c>
      <c r="H216" s="241">
        <v>0.014534799999999999</v>
      </c>
      <c r="I216" s="241">
        <v>0</v>
      </c>
      <c r="J216" s="241">
        <v>0</v>
      </c>
      <c r="K216" s="241">
        <v>0.00179</v>
      </c>
      <c r="L216" s="241">
        <v>0</v>
      </c>
      <c r="M216" s="241">
        <v>0</v>
      </c>
      <c r="N216" s="241">
        <v>0.005513199999999999</v>
      </c>
      <c r="O216" s="241">
        <v>0</v>
      </c>
      <c r="P216" s="241">
        <v>0.0004296</v>
      </c>
      <c r="Q216" s="241">
        <v>0</v>
      </c>
      <c r="R216" s="241">
        <v>0</v>
      </c>
      <c r="S216" s="241">
        <v>0</v>
      </c>
      <c r="T216" s="241">
        <v>0.004367599999999999</v>
      </c>
      <c r="U216" s="241">
        <v>0</v>
      </c>
      <c r="V216" s="241">
        <v>0</v>
      </c>
      <c r="W216" s="241">
        <v>0.0002148</v>
      </c>
      <c r="X216" s="241">
        <v>0</v>
      </c>
      <c r="Y216" s="241">
        <v>0</v>
      </c>
      <c r="Z216" s="241">
        <v>0.001432</v>
      </c>
      <c r="AA216" s="241">
        <v>0.0219812</v>
      </c>
      <c r="AB216" s="241">
        <v>0.0074464</v>
      </c>
      <c r="AC216" s="241">
        <v>0.0215516</v>
      </c>
      <c r="AD216" s="241">
        <v>0.0219812</v>
      </c>
      <c r="AE216" s="241">
        <v>0.007303199999999999</v>
      </c>
      <c r="AF216" s="241">
        <v>0.0074464</v>
      </c>
      <c r="AI216" s="240">
        <v>13089</v>
      </c>
      <c r="AJ216" s="240">
        <v>9</v>
      </c>
      <c r="AK216" s="240">
        <v>1</v>
      </c>
      <c r="AL216" s="240" t="s">
        <v>297</v>
      </c>
      <c r="AM216" s="240">
        <v>98</v>
      </c>
      <c r="AN216" s="164">
        <v>0.0002530371132653625</v>
      </c>
      <c r="AO216" s="86">
        <f t="shared" si="256"/>
        <v>0.0051366533992868585</v>
      </c>
      <c r="AP216" s="86">
        <f t="shared" si="257"/>
        <v>0</v>
      </c>
      <c r="AQ216" s="86">
        <f t="shared" si="258"/>
        <v>0.0006325927831634063</v>
      </c>
      <c r="AR216" s="86">
        <f t="shared" si="259"/>
        <v>0</v>
      </c>
      <c r="AS216" s="86">
        <f t="shared" si="260"/>
        <v>0</v>
      </c>
      <c r="AT216" s="86">
        <f t="shared" si="261"/>
        <v>0.001948385772143291</v>
      </c>
      <c r="AU216" s="86">
        <f t="shared" si="262"/>
        <v>0</v>
      </c>
      <c r="AV216" s="86">
        <f t="shared" si="263"/>
        <v>0.0001518222679592175</v>
      </c>
      <c r="AW216" s="86">
        <f t="shared" si="264"/>
        <v>0</v>
      </c>
      <c r="AX216" s="86">
        <f t="shared" si="265"/>
        <v>0.001543526390918711</v>
      </c>
      <c r="AY216" s="86">
        <f t="shared" si="266"/>
        <v>0</v>
      </c>
      <c r="AZ216" s="86">
        <f t="shared" si="267"/>
        <v>0</v>
      </c>
      <c r="BA216" s="86">
        <f t="shared" si="268"/>
        <v>7.591113397960875E-05</v>
      </c>
      <c r="BB216" s="86">
        <f t="shared" si="269"/>
        <v>0</v>
      </c>
      <c r="BC216" s="86">
        <f t="shared" si="270"/>
        <v>0</v>
      </c>
      <c r="BD216" s="86">
        <f t="shared" si="271"/>
        <v>0.000506074226530725</v>
      </c>
      <c r="BE216" s="86">
        <f t="shared" si="272"/>
        <v>0.007768239377246629</v>
      </c>
      <c r="BF216" s="86">
        <f t="shared" si="273"/>
        <v>0.00263158597795977</v>
      </c>
      <c r="BG216" s="86">
        <f t="shared" si="274"/>
        <v>0.007616417109287412</v>
      </c>
      <c r="BH216" s="86">
        <f t="shared" si="275"/>
        <v>0.007768239377246629</v>
      </c>
      <c r="BI216" s="86">
        <f t="shared" si="276"/>
        <v>0.002580978555306697</v>
      </c>
      <c r="BJ216" s="86">
        <f t="shared" si="277"/>
        <v>0.00263158597795977</v>
      </c>
      <c r="BL216" s="86">
        <f t="shared" si="287"/>
        <v>0.0002249854188887644</v>
      </c>
      <c r="BM216" s="86">
        <f t="shared" si="288"/>
        <v>0</v>
      </c>
      <c r="BN216" s="86">
        <f t="shared" si="289"/>
        <v>2.7707563902557195E-05</v>
      </c>
      <c r="BO216" s="86">
        <f t="shared" si="290"/>
        <v>0</v>
      </c>
      <c r="BP216" s="86">
        <f t="shared" si="291"/>
        <v>0</v>
      </c>
      <c r="BQ216" s="86">
        <f t="shared" si="292"/>
        <v>0</v>
      </c>
      <c r="BR216" s="86">
        <f t="shared" si="293"/>
        <v>0</v>
      </c>
      <c r="BS216" s="86">
        <f t="shared" si="294"/>
        <v>0</v>
      </c>
      <c r="BT216" s="86">
        <f t="shared" si="295"/>
        <v>0</v>
      </c>
      <c r="BU216" s="268">
        <f t="shared" si="296"/>
        <v>0.0002526929827913216</v>
      </c>
      <c r="BW216" s="86">
        <f t="shared" si="278"/>
        <v>0.0002249854188887644</v>
      </c>
      <c r="BX216" s="86">
        <f t="shared" si="279"/>
        <v>0</v>
      </c>
      <c r="BY216" s="86">
        <f t="shared" si="280"/>
        <v>7.388683707348585E-05</v>
      </c>
      <c r="BZ216" s="86">
        <f t="shared" si="281"/>
        <v>0</v>
      </c>
      <c r="CA216" s="86">
        <f t="shared" si="282"/>
        <v>0</v>
      </c>
      <c r="CB216" s="86">
        <f t="shared" si="283"/>
        <v>0</v>
      </c>
      <c r="CC216" s="86">
        <f t="shared" si="284"/>
        <v>0</v>
      </c>
      <c r="CD216" s="86">
        <f t="shared" si="285"/>
        <v>0</v>
      </c>
      <c r="CE216" s="86">
        <f t="shared" si="286"/>
        <v>0</v>
      </c>
      <c r="CF216" s="86">
        <f t="shared" si="297"/>
        <v>0.00029887225596225025</v>
      </c>
      <c r="CH216" s="264">
        <f t="shared" si="298"/>
        <v>0.005559984489779811</v>
      </c>
      <c r="CI216" s="264">
        <f t="shared" si="299"/>
        <v>0.0002526929827913216</v>
      </c>
      <c r="CJ216" s="264">
        <f t="shared" si="300"/>
        <v>0.00029887225596225025</v>
      </c>
      <c r="CK216" s="293">
        <f t="shared" si="301"/>
        <v>0.0013269928164723911</v>
      </c>
    </row>
    <row r="217" spans="1:89" ht="15">
      <c r="A217" s="240">
        <v>21011</v>
      </c>
      <c r="B217" s="261">
        <v>9</v>
      </c>
      <c r="C217" s="240">
        <v>1</v>
      </c>
      <c r="D217" s="240" t="s">
        <v>297</v>
      </c>
      <c r="E217" s="240">
        <v>98</v>
      </c>
      <c r="F217" s="240">
        <v>0.003814</v>
      </c>
      <c r="G217" s="255">
        <v>0.001347882053064375</v>
      </c>
      <c r="H217" s="241">
        <v>0.017925800000000002</v>
      </c>
      <c r="I217" s="241">
        <v>0</v>
      </c>
      <c r="J217" s="241">
        <v>0</v>
      </c>
      <c r="K217" s="241">
        <v>0.026316600000000002</v>
      </c>
      <c r="L217" s="241">
        <v>0</v>
      </c>
      <c r="M217" s="241">
        <v>0</v>
      </c>
      <c r="N217" s="241">
        <v>0.0625496</v>
      </c>
      <c r="O217" s="241">
        <v>0</v>
      </c>
      <c r="P217" s="241">
        <v>0</v>
      </c>
      <c r="Q217" s="241">
        <v>0</v>
      </c>
      <c r="R217" s="241">
        <v>0</v>
      </c>
      <c r="S217" s="241">
        <v>0</v>
      </c>
      <c r="T217" s="241">
        <v>0.017925800000000002</v>
      </c>
      <c r="U217" s="241">
        <v>0</v>
      </c>
      <c r="V217" s="241">
        <v>0</v>
      </c>
      <c r="W217" s="241">
        <v>0.026316600000000002</v>
      </c>
      <c r="X217" s="241">
        <v>0</v>
      </c>
      <c r="Y217" s="241">
        <v>0</v>
      </c>
      <c r="Z217" s="241">
        <v>0.017163</v>
      </c>
      <c r="AA217" s="241">
        <v>0.106792</v>
      </c>
      <c r="AB217" s="241">
        <v>0.0888662</v>
      </c>
      <c r="AC217" s="241">
        <v>0.106792</v>
      </c>
      <c r="AD217" s="241">
        <v>0.106792</v>
      </c>
      <c r="AE217" s="241">
        <v>0.0888662</v>
      </c>
      <c r="AF217" s="241">
        <v>0.0888662</v>
      </c>
      <c r="AI217" s="240">
        <v>21011</v>
      </c>
      <c r="AJ217" s="240">
        <v>9</v>
      </c>
      <c r="AK217" s="240">
        <v>1</v>
      </c>
      <c r="AL217" s="240" t="s">
        <v>297</v>
      </c>
      <c r="AM217" s="240">
        <v>98</v>
      </c>
      <c r="AN217" s="164">
        <v>0.001347882053064375</v>
      </c>
      <c r="AO217" s="86">
        <f t="shared" si="256"/>
        <v>0.006335045649402563</v>
      </c>
      <c r="AP217" s="86">
        <f t="shared" si="257"/>
        <v>0</v>
      </c>
      <c r="AQ217" s="86">
        <f t="shared" si="258"/>
        <v>0.009300386166144188</v>
      </c>
      <c r="AR217" s="86">
        <f t="shared" si="259"/>
        <v>0</v>
      </c>
      <c r="AS217" s="86">
        <f t="shared" si="260"/>
        <v>0</v>
      </c>
      <c r="AT217" s="86">
        <f t="shared" si="261"/>
        <v>0.02210526567025575</v>
      </c>
      <c r="AU217" s="86">
        <f t="shared" si="262"/>
        <v>0</v>
      </c>
      <c r="AV217" s="86">
        <f t="shared" si="263"/>
        <v>0</v>
      </c>
      <c r="AW217" s="86">
        <f t="shared" si="264"/>
        <v>0</v>
      </c>
      <c r="AX217" s="86">
        <f t="shared" si="265"/>
        <v>0.006335045649402563</v>
      </c>
      <c r="AY217" s="86">
        <f t="shared" si="266"/>
        <v>0</v>
      </c>
      <c r="AZ217" s="86">
        <f t="shared" si="267"/>
        <v>0</v>
      </c>
      <c r="BA217" s="86">
        <f t="shared" si="268"/>
        <v>0.009300386166144188</v>
      </c>
      <c r="BB217" s="86">
        <f t="shared" si="269"/>
        <v>0</v>
      </c>
      <c r="BC217" s="86">
        <f t="shared" si="270"/>
        <v>0</v>
      </c>
      <c r="BD217" s="86">
        <f t="shared" si="271"/>
        <v>0.006065469238789688</v>
      </c>
      <c r="BE217" s="86">
        <f t="shared" si="272"/>
        <v>0.0377406974858025</v>
      </c>
      <c r="BF217" s="86">
        <f t="shared" si="273"/>
        <v>0.03140565183639994</v>
      </c>
      <c r="BG217" s="86">
        <f t="shared" si="274"/>
        <v>0.0377406974858025</v>
      </c>
      <c r="BH217" s="86">
        <f t="shared" si="275"/>
        <v>0.0377406974858025</v>
      </c>
      <c r="BI217" s="86">
        <f t="shared" si="276"/>
        <v>0.03140565183639994</v>
      </c>
      <c r="BJ217" s="86">
        <f t="shared" si="277"/>
        <v>0.03140565183639994</v>
      </c>
      <c r="BL217" s="86">
        <f t="shared" si="287"/>
        <v>0.00027747499944383227</v>
      </c>
      <c r="BM217" s="86">
        <f t="shared" si="288"/>
        <v>0</v>
      </c>
      <c r="BN217" s="86">
        <f t="shared" si="289"/>
        <v>0.0004073569140771154</v>
      </c>
      <c r="BO217" s="86">
        <f t="shared" si="290"/>
        <v>0</v>
      </c>
      <c r="BP217" s="86">
        <f t="shared" si="291"/>
        <v>0</v>
      </c>
      <c r="BQ217" s="86">
        <f t="shared" si="292"/>
        <v>0</v>
      </c>
      <c r="BR217" s="86">
        <f t="shared" si="293"/>
        <v>0</v>
      </c>
      <c r="BS217" s="86">
        <f t="shared" si="294"/>
        <v>0</v>
      </c>
      <c r="BT217" s="86">
        <f t="shared" si="295"/>
        <v>0</v>
      </c>
      <c r="BU217" s="268">
        <f t="shared" si="296"/>
        <v>0.0006848319135209477</v>
      </c>
      <c r="BW217" s="86">
        <f t="shared" si="278"/>
        <v>0.00027747499944383227</v>
      </c>
      <c r="BX217" s="86">
        <f t="shared" si="279"/>
        <v>0</v>
      </c>
      <c r="BY217" s="86">
        <f t="shared" si="280"/>
        <v>0.001086285104205641</v>
      </c>
      <c r="BZ217" s="86">
        <f t="shared" si="281"/>
        <v>0</v>
      </c>
      <c r="CA217" s="86">
        <f t="shared" si="282"/>
        <v>0</v>
      </c>
      <c r="CB217" s="86">
        <f t="shared" si="283"/>
        <v>0</v>
      </c>
      <c r="CC217" s="86">
        <f t="shared" si="284"/>
        <v>0</v>
      </c>
      <c r="CD217" s="86">
        <f t="shared" si="285"/>
        <v>0</v>
      </c>
      <c r="CE217" s="86">
        <f t="shared" si="286"/>
        <v>0</v>
      </c>
      <c r="CF217" s="86">
        <f t="shared" si="297"/>
        <v>0.0013637601036494734</v>
      </c>
      <c r="CH217" s="264">
        <f t="shared" si="298"/>
        <v>0.027550709164635822</v>
      </c>
      <c r="CI217" s="264">
        <f t="shared" si="299"/>
        <v>0.0006848319135209477</v>
      </c>
      <c r="CJ217" s="264">
        <f t="shared" si="300"/>
        <v>0.0013637601036494734</v>
      </c>
      <c r="CK217" s="293">
        <f t="shared" si="301"/>
        <v>0.006055094860203662</v>
      </c>
    </row>
    <row r="218" spans="1:89" ht="15">
      <c r="A218" s="240">
        <v>21021</v>
      </c>
      <c r="B218" s="261">
        <v>9</v>
      </c>
      <c r="C218" s="240">
        <v>1</v>
      </c>
      <c r="D218" s="240" t="s">
        <v>297</v>
      </c>
      <c r="E218" s="240">
        <v>98</v>
      </c>
      <c r="F218" s="240">
        <v>0.003814</v>
      </c>
      <c r="G218" s="255">
        <v>0.001347882053064375</v>
      </c>
      <c r="H218" s="241">
        <v>0.0797126</v>
      </c>
      <c r="I218" s="241">
        <v>0</v>
      </c>
      <c r="J218" s="241">
        <v>0</v>
      </c>
      <c r="K218" s="241">
        <v>0</v>
      </c>
      <c r="L218" s="241">
        <v>0</v>
      </c>
      <c r="M218" s="241">
        <v>0</v>
      </c>
      <c r="N218" s="241">
        <v>0.062931</v>
      </c>
      <c r="O218" s="241">
        <v>0</v>
      </c>
      <c r="P218" s="241">
        <v>0</v>
      </c>
      <c r="Q218" s="241">
        <v>0</v>
      </c>
      <c r="R218" s="241">
        <v>0</v>
      </c>
      <c r="S218" s="241">
        <v>0</v>
      </c>
      <c r="T218" s="241">
        <v>0.0064838</v>
      </c>
      <c r="U218" s="241">
        <v>0</v>
      </c>
      <c r="V218" s="241">
        <v>0</v>
      </c>
      <c r="W218" s="241">
        <v>0</v>
      </c>
      <c r="X218" s="241">
        <v>0</v>
      </c>
      <c r="Y218" s="241">
        <v>0</v>
      </c>
      <c r="Z218" s="241">
        <v>0.0167816</v>
      </c>
      <c r="AA218" s="241">
        <v>0.143025</v>
      </c>
      <c r="AB218" s="241">
        <v>0.062931</v>
      </c>
      <c r="AC218" s="241">
        <v>0.143025</v>
      </c>
      <c r="AD218" s="241">
        <v>0.1426436</v>
      </c>
      <c r="AE218" s="241">
        <v>0.062931</v>
      </c>
      <c r="AF218" s="241">
        <v>0.0633124</v>
      </c>
      <c r="AI218" s="240">
        <v>21021</v>
      </c>
      <c r="AJ218" s="240">
        <v>9</v>
      </c>
      <c r="AK218" s="240">
        <v>1</v>
      </c>
      <c r="AL218" s="240" t="s">
        <v>297</v>
      </c>
      <c r="AM218" s="240">
        <v>98</v>
      </c>
      <c r="AN218" s="164">
        <v>0.001347882053064375</v>
      </c>
      <c r="AO218" s="86">
        <f t="shared" si="256"/>
        <v>0.028170734909045436</v>
      </c>
      <c r="AP218" s="86">
        <f t="shared" si="257"/>
        <v>0</v>
      </c>
      <c r="AQ218" s="86">
        <f t="shared" si="258"/>
        <v>0</v>
      </c>
      <c r="AR218" s="86">
        <f t="shared" si="259"/>
        <v>0</v>
      </c>
      <c r="AS218" s="86">
        <f t="shared" si="260"/>
        <v>0</v>
      </c>
      <c r="AT218" s="86">
        <f t="shared" si="261"/>
        <v>0.022240053875562188</v>
      </c>
      <c r="AU218" s="86">
        <f t="shared" si="262"/>
        <v>0</v>
      </c>
      <c r="AV218" s="86">
        <f t="shared" si="263"/>
        <v>0</v>
      </c>
      <c r="AW218" s="86">
        <f t="shared" si="264"/>
        <v>0</v>
      </c>
      <c r="AX218" s="86">
        <f t="shared" si="265"/>
        <v>0.0022913994902094377</v>
      </c>
      <c r="AY218" s="86">
        <f t="shared" si="266"/>
        <v>0</v>
      </c>
      <c r="AZ218" s="86">
        <f t="shared" si="267"/>
        <v>0</v>
      </c>
      <c r="BA218" s="86">
        <f t="shared" si="268"/>
        <v>0</v>
      </c>
      <c r="BB218" s="86">
        <f t="shared" si="269"/>
        <v>0</v>
      </c>
      <c r="BC218" s="86">
        <f t="shared" si="270"/>
        <v>0</v>
      </c>
      <c r="BD218" s="86">
        <f t="shared" si="271"/>
        <v>0.00593068103348325</v>
      </c>
      <c r="BE218" s="86">
        <f t="shared" si="272"/>
        <v>0.05054557698991407</v>
      </c>
      <c r="BF218" s="86">
        <f t="shared" si="273"/>
        <v>0.022240053875562188</v>
      </c>
      <c r="BG218" s="86">
        <f t="shared" si="274"/>
        <v>0.05054557698991407</v>
      </c>
      <c r="BH218" s="86">
        <f t="shared" si="275"/>
        <v>0.050410788784607634</v>
      </c>
      <c r="BI218" s="86">
        <f t="shared" si="276"/>
        <v>0.022240053875562188</v>
      </c>
      <c r="BJ218" s="86">
        <f t="shared" si="277"/>
        <v>0.022374842080868627</v>
      </c>
      <c r="BL218" s="86">
        <f t="shared" si="287"/>
        <v>0.00123387818901619</v>
      </c>
      <c r="BM218" s="86">
        <f t="shared" si="288"/>
        <v>0</v>
      </c>
      <c r="BN218" s="86">
        <f t="shared" si="289"/>
        <v>0</v>
      </c>
      <c r="BO218" s="86">
        <f t="shared" si="290"/>
        <v>0</v>
      </c>
      <c r="BP218" s="86">
        <f t="shared" si="291"/>
        <v>0</v>
      </c>
      <c r="BQ218" s="86">
        <f t="shared" si="292"/>
        <v>0</v>
      </c>
      <c r="BR218" s="86">
        <f t="shared" si="293"/>
        <v>0</v>
      </c>
      <c r="BS218" s="86">
        <f t="shared" si="294"/>
        <v>0</v>
      </c>
      <c r="BT218" s="86">
        <f t="shared" si="295"/>
        <v>0</v>
      </c>
      <c r="BU218" s="268">
        <f t="shared" si="296"/>
        <v>0.00123387818901619</v>
      </c>
      <c r="BW218" s="86">
        <f t="shared" si="278"/>
        <v>0.00123387818901619</v>
      </c>
      <c r="BX218" s="86">
        <f t="shared" si="279"/>
        <v>0</v>
      </c>
      <c r="BY218" s="86">
        <f t="shared" si="280"/>
        <v>0</v>
      </c>
      <c r="BZ218" s="86">
        <f t="shared" si="281"/>
        <v>0</v>
      </c>
      <c r="CA218" s="86">
        <f t="shared" si="282"/>
        <v>0</v>
      </c>
      <c r="CB218" s="86">
        <f t="shared" si="283"/>
        <v>0</v>
      </c>
      <c r="CC218" s="86">
        <f t="shared" si="284"/>
        <v>0</v>
      </c>
      <c r="CD218" s="86">
        <f t="shared" si="285"/>
        <v>0</v>
      </c>
      <c r="CE218" s="86">
        <f t="shared" si="286"/>
        <v>0</v>
      </c>
      <c r="CF218" s="86">
        <f t="shared" si="297"/>
        <v>0.00123387818901619</v>
      </c>
      <c r="CH218" s="264">
        <f t="shared" si="298"/>
        <v>0.03689827120263727</v>
      </c>
      <c r="CI218" s="264">
        <f t="shared" si="299"/>
        <v>0.00123387818901619</v>
      </c>
      <c r="CJ218" s="264">
        <f t="shared" si="300"/>
        <v>0.00123387818901619</v>
      </c>
      <c r="CK218" s="293">
        <f t="shared" si="301"/>
        <v>0.005478419159231884</v>
      </c>
    </row>
    <row r="219" spans="1:89" ht="15">
      <c r="A219" s="240">
        <v>31003</v>
      </c>
      <c r="B219" s="261">
        <v>9</v>
      </c>
      <c r="C219" s="240">
        <v>1</v>
      </c>
      <c r="D219" s="240" t="s">
        <v>297</v>
      </c>
      <c r="E219" s="240">
        <v>98</v>
      </c>
      <c r="F219" s="240">
        <v>0.003758</v>
      </c>
      <c r="G219" s="255">
        <v>0.0013280914408536763</v>
      </c>
      <c r="H219" s="241">
        <v>0.0048854</v>
      </c>
      <c r="I219" s="241">
        <v>0</v>
      </c>
      <c r="J219" s="241">
        <v>0</v>
      </c>
      <c r="K219" s="241">
        <v>0.055618400000000005</v>
      </c>
      <c r="L219" s="241">
        <v>0.007891800000000001</v>
      </c>
      <c r="M219" s="241">
        <v>0</v>
      </c>
      <c r="N219" s="241">
        <v>0.06351019999999999</v>
      </c>
      <c r="O219" s="241">
        <v>0.0116498</v>
      </c>
      <c r="P219" s="241">
        <v>0.00037580000000000003</v>
      </c>
      <c r="Q219" s="241">
        <v>0</v>
      </c>
      <c r="R219" s="241">
        <v>0</v>
      </c>
      <c r="S219" s="241">
        <v>0</v>
      </c>
      <c r="T219" s="241">
        <v>0.0048854</v>
      </c>
      <c r="U219" s="241">
        <v>0</v>
      </c>
      <c r="V219" s="241">
        <v>0.045096</v>
      </c>
      <c r="W219" s="241">
        <v>0.0101466</v>
      </c>
      <c r="X219" s="241">
        <v>0</v>
      </c>
      <c r="Y219" s="241">
        <v>0.0052612</v>
      </c>
      <c r="Z219" s="241">
        <v>0.0063886</v>
      </c>
      <c r="AA219" s="241">
        <v>0.1439314</v>
      </c>
      <c r="AB219" s="241">
        <v>0.1386702</v>
      </c>
      <c r="AC219" s="241">
        <v>0.1431798</v>
      </c>
      <c r="AD219" s="241">
        <v>0.1435556</v>
      </c>
      <c r="AE219" s="241">
        <v>0.1386702</v>
      </c>
      <c r="AF219" s="241">
        <v>0.139046</v>
      </c>
      <c r="AI219" s="240">
        <v>31003</v>
      </c>
      <c r="AJ219" s="240">
        <v>9</v>
      </c>
      <c r="AK219" s="240">
        <v>1</v>
      </c>
      <c r="AL219" s="240" t="s">
        <v>297</v>
      </c>
      <c r="AM219" s="240">
        <v>98</v>
      </c>
      <c r="AN219" s="164">
        <v>0.0013280914408536763</v>
      </c>
      <c r="AO219" s="86">
        <f t="shared" si="256"/>
        <v>0.001726518873109779</v>
      </c>
      <c r="AP219" s="86">
        <f t="shared" si="257"/>
        <v>0</v>
      </c>
      <c r="AQ219" s="86">
        <f t="shared" si="258"/>
        <v>0.019655753324634408</v>
      </c>
      <c r="AR219" s="86">
        <f t="shared" si="259"/>
        <v>0.0027889920257927205</v>
      </c>
      <c r="AS219" s="86">
        <f t="shared" si="260"/>
        <v>0</v>
      </c>
      <c r="AT219" s="86">
        <f t="shared" si="261"/>
        <v>0.022444745350427123</v>
      </c>
      <c r="AU219" s="86">
        <f t="shared" si="262"/>
        <v>0.0041170834666463966</v>
      </c>
      <c r="AV219" s="86">
        <f t="shared" si="263"/>
        <v>0.00013280914408536764</v>
      </c>
      <c r="AW219" s="86">
        <f t="shared" si="264"/>
        <v>0</v>
      </c>
      <c r="AX219" s="86">
        <f t="shared" si="265"/>
        <v>0.001726518873109779</v>
      </c>
      <c r="AY219" s="86">
        <f t="shared" si="266"/>
        <v>0</v>
      </c>
      <c r="AZ219" s="86">
        <f t="shared" si="267"/>
        <v>0.015937097290244114</v>
      </c>
      <c r="BA219" s="86">
        <f t="shared" si="268"/>
        <v>0.0035858468903049263</v>
      </c>
      <c r="BB219" s="86">
        <f t="shared" si="269"/>
        <v>0</v>
      </c>
      <c r="BC219" s="86">
        <f t="shared" si="270"/>
        <v>0.0018593280171951465</v>
      </c>
      <c r="BD219" s="86">
        <f t="shared" si="271"/>
        <v>0.0022577554494512494</v>
      </c>
      <c r="BE219" s="86">
        <f t="shared" si="272"/>
        <v>0.0508659021846958</v>
      </c>
      <c r="BF219" s="86">
        <f t="shared" si="273"/>
        <v>0.04900657416750065</v>
      </c>
      <c r="BG219" s="86">
        <f t="shared" si="274"/>
        <v>0.05060028389652506</v>
      </c>
      <c r="BH219" s="86">
        <f t="shared" si="275"/>
        <v>0.05073309304061043</v>
      </c>
      <c r="BI219" s="86">
        <f t="shared" si="276"/>
        <v>0.04900657416750065</v>
      </c>
      <c r="BJ219" s="86">
        <f t="shared" si="277"/>
        <v>0.04913938331158602</v>
      </c>
      <c r="BL219" s="86">
        <f t="shared" si="287"/>
        <v>7.562152664220832E-05</v>
      </c>
      <c r="BM219" s="86">
        <f t="shared" si="288"/>
        <v>0</v>
      </c>
      <c r="BN219" s="86">
        <f t="shared" si="289"/>
        <v>0.000860921995618987</v>
      </c>
      <c r="BO219" s="86">
        <f t="shared" si="290"/>
        <v>0.00012215785072972114</v>
      </c>
      <c r="BP219" s="86">
        <f t="shared" si="291"/>
        <v>0</v>
      </c>
      <c r="BQ219" s="86">
        <f t="shared" si="292"/>
        <v>0</v>
      </c>
      <c r="BR219" s="86">
        <f t="shared" si="293"/>
        <v>0.0006980448613126922</v>
      </c>
      <c r="BS219" s="86">
        <f t="shared" si="294"/>
        <v>0</v>
      </c>
      <c r="BT219" s="86">
        <f t="shared" si="295"/>
        <v>8.143856715314742E-05</v>
      </c>
      <c r="BU219" s="268">
        <f t="shared" si="296"/>
        <v>0.001838184801456756</v>
      </c>
      <c r="BW219" s="86">
        <f t="shared" si="278"/>
        <v>7.562152664220832E-05</v>
      </c>
      <c r="BX219" s="86">
        <f t="shared" si="279"/>
        <v>0</v>
      </c>
      <c r="BY219" s="86">
        <f t="shared" si="280"/>
        <v>0.002295791988317299</v>
      </c>
      <c r="BZ219" s="86">
        <f t="shared" si="281"/>
        <v>0.00012215785072972114</v>
      </c>
      <c r="CA219" s="86">
        <f t="shared" si="282"/>
        <v>0</v>
      </c>
      <c r="CB219" s="86">
        <f t="shared" si="283"/>
        <v>0</v>
      </c>
      <c r="CC219" s="86">
        <f t="shared" si="284"/>
        <v>0.0018614529635005133</v>
      </c>
      <c r="CD219" s="86">
        <f t="shared" si="285"/>
        <v>0</v>
      </c>
      <c r="CE219" s="86">
        <f t="shared" si="286"/>
        <v>8.143856715314742E-05</v>
      </c>
      <c r="CF219" s="86">
        <f t="shared" si="297"/>
        <v>0.004436462896342888</v>
      </c>
      <c r="CH219" s="264">
        <f t="shared" si="298"/>
        <v>0.03693820724446329</v>
      </c>
      <c r="CI219" s="264">
        <f t="shared" si="299"/>
        <v>0.001838184801456756</v>
      </c>
      <c r="CJ219" s="264">
        <f t="shared" si="300"/>
        <v>0.004436462896342888</v>
      </c>
      <c r="CK219" s="293">
        <f t="shared" si="301"/>
        <v>0.019697895259762427</v>
      </c>
    </row>
    <row r="220" spans="1:89" ht="15">
      <c r="A220" s="240">
        <v>31016</v>
      </c>
      <c r="B220" s="261">
        <v>9</v>
      </c>
      <c r="C220" s="240">
        <v>1</v>
      </c>
      <c r="D220" s="240" t="s">
        <v>297</v>
      </c>
      <c r="E220" s="240">
        <v>98</v>
      </c>
      <c r="F220" s="240">
        <v>0.008276</v>
      </c>
      <c r="G220" s="255">
        <v>0.002924769761709693</v>
      </c>
      <c r="H220" s="241">
        <v>0.3790408</v>
      </c>
      <c r="I220" s="241">
        <v>1.0353276</v>
      </c>
      <c r="J220" s="241">
        <v>0.008276</v>
      </c>
      <c r="K220" s="241">
        <v>0.5586300000000001</v>
      </c>
      <c r="L220" s="241">
        <v>0.0215176</v>
      </c>
      <c r="M220" s="241">
        <v>0</v>
      </c>
      <c r="N220" s="241">
        <v>0.017379600000000002</v>
      </c>
      <c r="O220" s="241">
        <v>0</v>
      </c>
      <c r="P220" s="241">
        <v>0.004138</v>
      </c>
      <c r="Q220" s="241">
        <v>0</v>
      </c>
      <c r="R220" s="241">
        <v>0</v>
      </c>
      <c r="S220" s="241">
        <v>0</v>
      </c>
      <c r="T220" s="241">
        <v>0</v>
      </c>
      <c r="U220" s="241">
        <v>0</v>
      </c>
      <c r="V220" s="241">
        <v>0.48000800000000005</v>
      </c>
      <c r="W220" s="241">
        <v>0.0777944</v>
      </c>
      <c r="X220" s="241">
        <v>0</v>
      </c>
      <c r="Y220" s="241">
        <v>0.0215176</v>
      </c>
      <c r="Z220" s="241">
        <v>0</v>
      </c>
      <c r="AA220" s="241">
        <v>2.0118956</v>
      </c>
      <c r="AB220" s="241">
        <v>1.6328548000000003</v>
      </c>
      <c r="AC220" s="241">
        <v>2.0077576</v>
      </c>
      <c r="AD220" s="241">
        <v>2.0118956</v>
      </c>
      <c r="AE220" s="241">
        <v>1.6328548000000003</v>
      </c>
      <c r="AF220" s="241">
        <v>1.6328548000000003</v>
      </c>
      <c r="AH220" s="86" t="s">
        <v>198</v>
      </c>
      <c r="AI220" s="240">
        <v>31016</v>
      </c>
      <c r="AJ220" s="240">
        <v>9</v>
      </c>
      <c r="AK220" s="240">
        <v>1</v>
      </c>
      <c r="AL220" s="240" t="s">
        <v>297</v>
      </c>
      <c r="AM220" s="240">
        <v>98</v>
      </c>
      <c r="AN220" s="164">
        <v>0.002924769761709693</v>
      </c>
      <c r="AO220" s="86">
        <f t="shared" si="256"/>
        <v>0.13395445508630394</v>
      </c>
      <c r="AP220" s="86">
        <f t="shared" si="257"/>
        <v>0.3658886971898826</v>
      </c>
      <c r="AQ220" s="86">
        <f t="shared" si="258"/>
        <v>0.1974219589154043</v>
      </c>
      <c r="AR220" s="86">
        <f t="shared" si="259"/>
        <v>0.0076044013804452025</v>
      </c>
      <c r="AS220" s="86">
        <f t="shared" si="260"/>
        <v>0</v>
      </c>
      <c r="AT220" s="86">
        <f t="shared" si="261"/>
        <v>0.006142016499590356</v>
      </c>
      <c r="AU220" s="86">
        <f t="shared" si="262"/>
        <v>0</v>
      </c>
      <c r="AV220" s="86">
        <f t="shared" si="263"/>
        <v>0.0014623848808548465</v>
      </c>
      <c r="AW220" s="86">
        <f t="shared" si="264"/>
        <v>0</v>
      </c>
      <c r="AX220" s="86">
        <f t="shared" si="265"/>
        <v>0</v>
      </c>
      <c r="AY220" s="86">
        <f t="shared" si="266"/>
        <v>0</v>
      </c>
      <c r="AZ220" s="86">
        <f t="shared" si="267"/>
        <v>0.1696366461791622</v>
      </c>
      <c r="BA220" s="86">
        <f t="shared" si="268"/>
        <v>0.027492835760071114</v>
      </c>
      <c r="BB220" s="86">
        <f t="shared" si="269"/>
        <v>0</v>
      </c>
      <c r="BC220" s="86">
        <f t="shared" si="270"/>
        <v>0.0076044013804452025</v>
      </c>
      <c r="BD220" s="86">
        <f t="shared" si="271"/>
        <v>0</v>
      </c>
      <c r="BE220" s="86">
        <f t="shared" si="272"/>
        <v>0.7110115290716262</v>
      </c>
      <c r="BF220" s="86">
        <f t="shared" si="273"/>
        <v>0.5770570739853226</v>
      </c>
      <c r="BG220" s="86">
        <f t="shared" si="274"/>
        <v>0.7095491441907715</v>
      </c>
      <c r="BH220" s="86">
        <f t="shared" si="275"/>
        <v>0.7110115290716262</v>
      </c>
      <c r="BI220" s="86">
        <f t="shared" si="276"/>
        <v>0.5770570739853226</v>
      </c>
      <c r="BJ220" s="86">
        <f t="shared" si="277"/>
        <v>0.5770570739853226</v>
      </c>
      <c r="BL220" s="86">
        <f t="shared" si="287"/>
        <v>0.005867205132780112</v>
      </c>
      <c r="BM220" s="86">
        <f t="shared" si="288"/>
        <v>0.016025924936916857</v>
      </c>
      <c r="BN220" s="86">
        <f t="shared" si="289"/>
        <v>0.008647081800494708</v>
      </c>
      <c r="BO220" s="86">
        <f t="shared" si="290"/>
        <v>0.0003330727804634999</v>
      </c>
      <c r="BP220" s="86">
        <f t="shared" si="291"/>
        <v>0</v>
      </c>
      <c r="BQ220" s="86">
        <f t="shared" si="292"/>
        <v>0</v>
      </c>
      <c r="BR220" s="86">
        <f t="shared" si="293"/>
        <v>0.007430085102647303</v>
      </c>
      <c r="BS220" s="86">
        <f t="shared" si="294"/>
        <v>0</v>
      </c>
      <c r="BT220" s="86">
        <f t="shared" si="295"/>
        <v>0.0003330727804634999</v>
      </c>
      <c r="BU220" s="268">
        <f t="shared" si="296"/>
        <v>0.03863644253376598</v>
      </c>
      <c r="BW220" s="86">
        <f t="shared" si="278"/>
        <v>0.005867205132780112</v>
      </c>
      <c r="BX220" s="86">
        <f t="shared" si="279"/>
        <v>0.029380862384347565</v>
      </c>
      <c r="BY220" s="86">
        <f t="shared" si="280"/>
        <v>0.02305888480131922</v>
      </c>
      <c r="BZ220" s="86">
        <f t="shared" si="281"/>
        <v>0.0003330727804634999</v>
      </c>
      <c r="CA220" s="86">
        <f t="shared" si="282"/>
        <v>0</v>
      </c>
      <c r="CB220" s="86">
        <f t="shared" si="283"/>
        <v>0</v>
      </c>
      <c r="CC220" s="86">
        <f t="shared" si="284"/>
        <v>0.01981356027372615</v>
      </c>
      <c r="CD220" s="86">
        <f t="shared" si="285"/>
        <v>0</v>
      </c>
      <c r="CE220" s="86">
        <f t="shared" si="286"/>
        <v>0.0003330727804634999</v>
      </c>
      <c r="CF220" s="86">
        <f t="shared" si="297"/>
        <v>0.07878665815310006</v>
      </c>
      <c r="CH220" s="264">
        <f t="shared" si="298"/>
        <v>0.5179708752592632</v>
      </c>
      <c r="CI220" s="264">
        <f t="shared" si="299"/>
        <v>0.03863644253376598</v>
      </c>
      <c r="CJ220" s="264">
        <f t="shared" si="300"/>
        <v>0.07878665815310006</v>
      </c>
      <c r="CK220" s="293">
        <f t="shared" si="301"/>
        <v>0.34981276219976426</v>
      </c>
    </row>
    <row r="221" spans="1:89" ht="15">
      <c r="A221" s="240">
        <v>31019</v>
      </c>
      <c r="B221" s="261">
        <v>9</v>
      </c>
      <c r="C221" s="240">
        <v>1</v>
      </c>
      <c r="D221" s="240" t="s">
        <v>297</v>
      </c>
      <c r="E221" s="240">
        <v>98</v>
      </c>
      <c r="F221" s="240">
        <v>0.003758</v>
      </c>
      <c r="G221" s="255">
        <v>0.0013280914408536763</v>
      </c>
      <c r="H221" s="241">
        <v>0.1987982</v>
      </c>
      <c r="I221" s="241">
        <v>0</v>
      </c>
      <c r="J221" s="241">
        <v>0</v>
      </c>
      <c r="K221" s="241">
        <v>0.3179268</v>
      </c>
      <c r="L221" s="241">
        <v>0.1879</v>
      </c>
      <c r="M221" s="241">
        <v>0</v>
      </c>
      <c r="N221" s="241">
        <v>0.07027459999999999</v>
      </c>
      <c r="O221" s="241">
        <v>0.0533636</v>
      </c>
      <c r="P221" s="241">
        <v>0.0022548</v>
      </c>
      <c r="Q221" s="241">
        <v>0</v>
      </c>
      <c r="R221" s="241">
        <v>0</v>
      </c>
      <c r="S221" s="241">
        <v>0</v>
      </c>
      <c r="T221" s="241">
        <v>0</v>
      </c>
      <c r="U221" s="241">
        <v>0</v>
      </c>
      <c r="V221" s="241">
        <v>0.23562660000000002</v>
      </c>
      <c r="W221" s="241">
        <v>0.06238280000000001</v>
      </c>
      <c r="X221" s="241">
        <v>0</v>
      </c>
      <c r="Y221" s="241">
        <v>0.17775339999999998</v>
      </c>
      <c r="Z221" s="241">
        <v>0.0097708</v>
      </c>
      <c r="AA221" s="241">
        <v>0.8293906</v>
      </c>
      <c r="AB221" s="241">
        <v>0.6305924</v>
      </c>
      <c r="AC221" s="241">
        <v>0.82676</v>
      </c>
      <c r="AD221" s="241">
        <v>0.8293906</v>
      </c>
      <c r="AE221" s="241">
        <v>0.629465</v>
      </c>
      <c r="AF221" s="241">
        <v>0.6305924</v>
      </c>
      <c r="AI221" s="240">
        <v>31019</v>
      </c>
      <c r="AJ221" s="240">
        <v>9</v>
      </c>
      <c r="AK221" s="240">
        <v>1</v>
      </c>
      <c r="AL221" s="240" t="s">
        <v>297</v>
      </c>
      <c r="AM221" s="240">
        <v>98</v>
      </c>
      <c r="AN221" s="164">
        <v>0.0013280914408536763</v>
      </c>
      <c r="AO221" s="86">
        <f t="shared" si="256"/>
        <v>0.07025603722115949</v>
      </c>
      <c r="AP221" s="86">
        <f t="shared" si="257"/>
        <v>0</v>
      </c>
      <c r="AQ221" s="86">
        <f t="shared" si="258"/>
        <v>0.11235653589622102</v>
      </c>
      <c r="AR221" s="86">
        <f t="shared" si="259"/>
        <v>0.06640457204268381</v>
      </c>
      <c r="AS221" s="86">
        <f t="shared" si="260"/>
        <v>0</v>
      </c>
      <c r="AT221" s="86">
        <f t="shared" si="261"/>
        <v>0.024835309943963744</v>
      </c>
      <c r="AU221" s="86">
        <f t="shared" si="262"/>
        <v>0.018858898460122203</v>
      </c>
      <c r="AV221" s="86">
        <f t="shared" si="263"/>
        <v>0.0007968548645122058</v>
      </c>
      <c r="AW221" s="86">
        <f t="shared" si="264"/>
        <v>0</v>
      </c>
      <c r="AX221" s="86">
        <f t="shared" si="265"/>
        <v>0</v>
      </c>
      <c r="AY221" s="86">
        <f t="shared" si="266"/>
        <v>0</v>
      </c>
      <c r="AZ221" s="86">
        <f t="shared" si="267"/>
        <v>0.0832713333415255</v>
      </c>
      <c r="BA221" s="86">
        <f t="shared" si="268"/>
        <v>0.022046317918171028</v>
      </c>
      <c r="BB221" s="86">
        <f t="shared" si="269"/>
        <v>0</v>
      </c>
      <c r="BC221" s="86">
        <f t="shared" si="270"/>
        <v>0.06281872515237888</v>
      </c>
      <c r="BD221" s="86">
        <f t="shared" si="271"/>
        <v>0.003453037746219558</v>
      </c>
      <c r="BE221" s="86">
        <f t="shared" si="272"/>
        <v>0.2931097809964064</v>
      </c>
      <c r="BF221" s="86">
        <f t="shared" si="273"/>
        <v>0.2228537437752469</v>
      </c>
      <c r="BG221" s="86">
        <f t="shared" si="274"/>
        <v>0.2921801169878088</v>
      </c>
      <c r="BH221" s="86">
        <f t="shared" si="275"/>
        <v>0.2931097809964064</v>
      </c>
      <c r="BI221" s="86">
        <f t="shared" si="276"/>
        <v>0.2224553163429908</v>
      </c>
      <c r="BJ221" s="86">
        <f t="shared" si="277"/>
        <v>0.2228537437752469</v>
      </c>
      <c r="BL221" s="86">
        <f t="shared" si="287"/>
        <v>0.0030772144302867854</v>
      </c>
      <c r="BM221" s="86">
        <f t="shared" si="288"/>
        <v>0</v>
      </c>
      <c r="BN221" s="86">
        <f t="shared" si="289"/>
        <v>0.00492121627225448</v>
      </c>
      <c r="BO221" s="86">
        <f t="shared" si="290"/>
        <v>0.002908520255469551</v>
      </c>
      <c r="BP221" s="86">
        <f t="shared" si="291"/>
        <v>0</v>
      </c>
      <c r="BQ221" s="86">
        <f t="shared" si="292"/>
        <v>0</v>
      </c>
      <c r="BR221" s="86">
        <f t="shared" si="293"/>
        <v>0.003647284400358817</v>
      </c>
      <c r="BS221" s="86">
        <f t="shared" si="294"/>
        <v>0</v>
      </c>
      <c r="BT221" s="86">
        <f t="shared" si="295"/>
        <v>0.0027514601616741947</v>
      </c>
      <c r="BU221" s="268">
        <f t="shared" si="296"/>
        <v>0.01730569552004383</v>
      </c>
      <c r="BW221" s="86">
        <f t="shared" si="278"/>
        <v>0.0030772144302867854</v>
      </c>
      <c r="BX221" s="86">
        <f t="shared" si="279"/>
        <v>0</v>
      </c>
      <c r="BY221" s="86">
        <f t="shared" si="280"/>
        <v>0.013123243392678615</v>
      </c>
      <c r="BZ221" s="86">
        <f t="shared" si="281"/>
        <v>0.002908520255469551</v>
      </c>
      <c r="CA221" s="86">
        <f t="shared" si="282"/>
        <v>0</v>
      </c>
      <c r="CB221" s="86">
        <f t="shared" si="283"/>
        <v>0</v>
      </c>
      <c r="CC221" s="86">
        <f t="shared" si="284"/>
        <v>0.009726091734290183</v>
      </c>
      <c r="CD221" s="86">
        <f t="shared" si="285"/>
        <v>0</v>
      </c>
      <c r="CE221" s="86">
        <f t="shared" si="286"/>
        <v>0.0027514601616741947</v>
      </c>
      <c r="CF221" s="86">
        <f t="shared" si="297"/>
        <v>0.03158652997439933</v>
      </c>
      <c r="CH221" s="264">
        <f t="shared" si="298"/>
        <v>0.21329148540110043</v>
      </c>
      <c r="CI221" s="264">
        <f t="shared" si="299"/>
        <v>0.01730569552004383</v>
      </c>
      <c r="CJ221" s="264">
        <f t="shared" si="300"/>
        <v>0.03158652997439933</v>
      </c>
      <c r="CK221" s="293">
        <f t="shared" si="301"/>
        <v>0.140244193086333</v>
      </c>
    </row>
    <row r="222" spans="1:95" ht="15">
      <c r="A222" s="240">
        <v>31021</v>
      </c>
      <c r="B222" s="261">
        <v>9</v>
      </c>
      <c r="C222" s="240">
        <v>1</v>
      </c>
      <c r="D222" s="240" t="s">
        <v>297</v>
      </c>
      <c r="E222" s="240">
        <v>98</v>
      </c>
      <c r="F222" s="240">
        <v>0.008276</v>
      </c>
      <c r="G222" s="255">
        <v>0.002924769761709693</v>
      </c>
      <c r="H222" s="241">
        <v>0.5213880000000001</v>
      </c>
      <c r="I222" s="241">
        <v>0</v>
      </c>
      <c r="J222" s="241">
        <v>0</v>
      </c>
      <c r="K222" s="241">
        <v>0</v>
      </c>
      <c r="L222" s="241">
        <v>0</v>
      </c>
      <c r="M222" s="241">
        <v>0</v>
      </c>
      <c r="N222" s="241">
        <v>0.0256556</v>
      </c>
      <c r="O222" s="241">
        <v>0</v>
      </c>
      <c r="P222" s="241">
        <v>0</v>
      </c>
      <c r="Q222" s="241">
        <v>0</v>
      </c>
      <c r="R222" s="241">
        <v>0</v>
      </c>
      <c r="S222" s="241">
        <v>0</v>
      </c>
      <c r="T222" s="241">
        <v>0.034759200000000004</v>
      </c>
      <c r="U222" s="241">
        <v>0</v>
      </c>
      <c r="V222" s="241">
        <v>0</v>
      </c>
      <c r="W222" s="241">
        <v>0</v>
      </c>
      <c r="X222" s="241">
        <v>0</v>
      </c>
      <c r="Y222" s="241">
        <v>0</v>
      </c>
      <c r="Z222" s="241">
        <v>0</v>
      </c>
      <c r="AA222" s="241">
        <v>0.5486988</v>
      </c>
      <c r="AB222" s="241">
        <v>0.026483200000000002</v>
      </c>
      <c r="AC222" s="241">
        <v>0.5486988</v>
      </c>
      <c r="AD222" s="241">
        <v>0.5478712</v>
      </c>
      <c r="AE222" s="241">
        <v>0.0256556</v>
      </c>
      <c r="AF222" s="241">
        <v>0.0273108</v>
      </c>
      <c r="AI222" s="240">
        <v>31021</v>
      </c>
      <c r="AJ222" s="240">
        <v>9</v>
      </c>
      <c r="AK222" s="240">
        <v>1</v>
      </c>
      <c r="AL222" s="240" t="s">
        <v>297</v>
      </c>
      <c r="AM222" s="240">
        <v>98</v>
      </c>
      <c r="AN222" s="164">
        <v>0.002924769761709693</v>
      </c>
      <c r="AO222" s="86">
        <f t="shared" si="256"/>
        <v>0.1842604949877107</v>
      </c>
      <c r="AP222" s="86">
        <f t="shared" si="257"/>
        <v>0</v>
      </c>
      <c r="AQ222" s="86">
        <f t="shared" si="258"/>
        <v>0</v>
      </c>
      <c r="AR222" s="86">
        <f t="shared" si="259"/>
        <v>0</v>
      </c>
      <c r="AS222" s="86">
        <f t="shared" si="260"/>
        <v>0</v>
      </c>
      <c r="AT222" s="86">
        <f t="shared" si="261"/>
        <v>0.009066786261300048</v>
      </c>
      <c r="AU222" s="86">
        <f t="shared" si="262"/>
        <v>0</v>
      </c>
      <c r="AV222" s="86">
        <f t="shared" si="263"/>
        <v>0</v>
      </c>
      <c r="AW222" s="86">
        <f t="shared" si="264"/>
        <v>0</v>
      </c>
      <c r="AX222" s="86">
        <f t="shared" si="265"/>
        <v>0.012284032999180712</v>
      </c>
      <c r="AY222" s="86">
        <f t="shared" si="266"/>
        <v>0</v>
      </c>
      <c r="AZ222" s="86">
        <f t="shared" si="267"/>
        <v>0</v>
      </c>
      <c r="BA222" s="86">
        <f t="shared" si="268"/>
        <v>0</v>
      </c>
      <c r="BB222" s="86">
        <f t="shared" si="269"/>
        <v>0</v>
      </c>
      <c r="BC222" s="86">
        <f t="shared" si="270"/>
        <v>0</v>
      </c>
      <c r="BD222" s="86">
        <f t="shared" si="271"/>
        <v>0</v>
      </c>
      <c r="BE222" s="86">
        <f t="shared" si="272"/>
        <v>0.19391223520135265</v>
      </c>
      <c r="BF222" s="86">
        <f t="shared" si="273"/>
        <v>0.009359263237471018</v>
      </c>
      <c r="BG222" s="86">
        <f t="shared" si="274"/>
        <v>0.19391223520135265</v>
      </c>
      <c r="BH222" s="86">
        <f t="shared" si="275"/>
        <v>0.19361975822518165</v>
      </c>
      <c r="BI222" s="86">
        <f t="shared" si="276"/>
        <v>0.009066786261300048</v>
      </c>
      <c r="BJ222" s="86">
        <f t="shared" si="277"/>
        <v>0.009651740213641987</v>
      </c>
      <c r="BL222" s="86">
        <f t="shared" si="287"/>
        <v>0.008070609680461728</v>
      </c>
      <c r="BM222" s="86">
        <f t="shared" si="288"/>
        <v>0</v>
      </c>
      <c r="BN222" s="86">
        <f t="shared" si="289"/>
        <v>0</v>
      </c>
      <c r="BO222" s="86">
        <f t="shared" si="290"/>
        <v>0</v>
      </c>
      <c r="BP222" s="86">
        <f t="shared" si="291"/>
        <v>0</v>
      </c>
      <c r="BQ222" s="86">
        <f t="shared" si="292"/>
        <v>0</v>
      </c>
      <c r="BR222" s="86">
        <f t="shared" si="293"/>
        <v>0</v>
      </c>
      <c r="BS222" s="86">
        <f t="shared" si="294"/>
        <v>0</v>
      </c>
      <c r="BT222" s="86">
        <f t="shared" si="295"/>
        <v>0</v>
      </c>
      <c r="BU222" s="268">
        <f t="shared" si="296"/>
        <v>0.008070609680461728</v>
      </c>
      <c r="BW222" s="86">
        <f t="shared" si="278"/>
        <v>0.008070609680461728</v>
      </c>
      <c r="BX222" s="86">
        <f t="shared" si="279"/>
        <v>0</v>
      </c>
      <c r="BY222" s="86">
        <f t="shared" si="280"/>
        <v>0</v>
      </c>
      <c r="BZ222" s="86">
        <f t="shared" si="281"/>
        <v>0</v>
      </c>
      <c r="CA222" s="86">
        <f t="shared" si="282"/>
        <v>0</v>
      </c>
      <c r="CB222" s="86">
        <f t="shared" si="283"/>
        <v>0</v>
      </c>
      <c r="CC222" s="86">
        <f t="shared" si="284"/>
        <v>0</v>
      </c>
      <c r="CD222" s="86">
        <f t="shared" si="285"/>
        <v>0</v>
      </c>
      <c r="CE222" s="86">
        <f t="shared" si="286"/>
        <v>0</v>
      </c>
      <c r="CF222" s="86">
        <f t="shared" si="297"/>
        <v>0.008070609680461728</v>
      </c>
      <c r="CH222" s="264">
        <f t="shared" si="298"/>
        <v>0.14155593169698744</v>
      </c>
      <c r="CI222" s="264">
        <f t="shared" si="299"/>
        <v>0.008070609680461728</v>
      </c>
      <c r="CJ222" s="264">
        <f t="shared" si="300"/>
        <v>0.008070609680461728</v>
      </c>
      <c r="CK222" s="293">
        <f t="shared" si="301"/>
        <v>0.035833506981250075</v>
      </c>
      <c r="CL222" s="86" t="s">
        <v>705</v>
      </c>
      <c r="CM222" s="219">
        <v>159.06482786801718</v>
      </c>
      <c r="CN222" s="219">
        <v>10.08275348360405</v>
      </c>
      <c r="CO222" s="219">
        <v>24.272279394705198</v>
      </c>
      <c r="CP222" s="219">
        <f>CO222*4.44</f>
        <v>107.76892051249109</v>
      </c>
      <c r="CQ222" s="298">
        <v>0.017340463738256345</v>
      </c>
    </row>
    <row r="223" spans="1:89" ht="15">
      <c r="A223" s="240">
        <v>13004</v>
      </c>
      <c r="B223" s="261">
        <v>2</v>
      </c>
      <c r="C223" s="240">
        <v>0</v>
      </c>
      <c r="D223" s="240" t="s">
        <v>457</v>
      </c>
      <c r="E223" s="240">
        <v>99</v>
      </c>
      <c r="F223" s="240">
        <v>0.000716</v>
      </c>
      <c r="G223" s="255">
        <v>0.006382151884001023</v>
      </c>
      <c r="H223" s="241">
        <v>0</v>
      </c>
      <c r="I223" s="241">
        <v>0</v>
      </c>
      <c r="J223" s="241">
        <v>0</v>
      </c>
      <c r="K223" s="241">
        <v>0.00014319999999999998</v>
      </c>
      <c r="L223" s="241">
        <v>0</v>
      </c>
      <c r="M223" s="241">
        <v>0</v>
      </c>
      <c r="N223" s="241">
        <v>0.0035084</v>
      </c>
      <c r="O223" s="241">
        <v>0</v>
      </c>
      <c r="P223" s="241">
        <v>0</v>
      </c>
      <c r="Q223" s="241">
        <v>0.019332</v>
      </c>
      <c r="R223" s="241">
        <v>0.000716</v>
      </c>
      <c r="S223" s="241">
        <v>0</v>
      </c>
      <c r="T223" s="241">
        <v>0</v>
      </c>
      <c r="U223" s="241">
        <v>0</v>
      </c>
      <c r="V223" s="241">
        <v>0</v>
      </c>
      <c r="W223" s="241">
        <v>0.00014319999999999998</v>
      </c>
      <c r="X223" s="241">
        <v>0</v>
      </c>
      <c r="Y223" s="241">
        <v>0</v>
      </c>
      <c r="Z223" s="241">
        <v>0</v>
      </c>
      <c r="AA223" s="241">
        <v>0.0037232</v>
      </c>
      <c r="AB223" s="241">
        <v>0.0230552</v>
      </c>
      <c r="AC223" s="241">
        <v>0.0230552</v>
      </c>
      <c r="AD223" s="241">
        <v>0.0230552</v>
      </c>
      <c r="AE223" s="241">
        <v>0.0036515999999999996</v>
      </c>
      <c r="AF223" s="241">
        <v>0.0037232</v>
      </c>
      <c r="AI223" s="240">
        <v>13004</v>
      </c>
      <c r="AJ223" s="240">
        <v>2</v>
      </c>
      <c r="AK223" s="240">
        <v>0</v>
      </c>
      <c r="AL223" s="240" t="s">
        <v>457</v>
      </c>
      <c r="AM223" s="240">
        <v>99</v>
      </c>
      <c r="AN223" s="164">
        <v>0.006382151884001023</v>
      </c>
      <c r="AO223" s="86">
        <f t="shared" si="256"/>
        <v>0</v>
      </c>
      <c r="AP223" s="86">
        <f t="shared" si="257"/>
        <v>0</v>
      </c>
      <c r="AQ223" s="86">
        <f t="shared" si="258"/>
        <v>0.0012764303768002046</v>
      </c>
      <c r="AR223" s="86">
        <f t="shared" si="259"/>
        <v>0</v>
      </c>
      <c r="AS223" s="86">
        <f t="shared" si="260"/>
        <v>0</v>
      </c>
      <c r="AT223" s="86">
        <f t="shared" si="261"/>
        <v>0.03127254423160502</v>
      </c>
      <c r="AU223" s="86">
        <f t="shared" si="262"/>
        <v>0</v>
      </c>
      <c r="AV223" s="86">
        <f t="shared" si="263"/>
        <v>0</v>
      </c>
      <c r="AW223" s="86">
        <f t="shared" si="264"/>
        <v>0.17231810086802762</v>
      </c>
      <c r="AX223" s="86">
        <f t="shared" si="265"/>
        <v>0</v>
      </c>
      <c r="AY223" s="86">
        <f t="shared" si="266"/>
        <v>0</v>
      </c>
      <c r="AZ223" s="86">
        <f t="shared" si="267"/>
        <v>0</v>
      </c>
      <c r="BA223" s="86">
        <f t="shared" si="268"/>
        <v>0.0012764303768002046</v>
      </c>
      <c r="BB223" s="86">
        <f t="shared" si="269"/>
        <v>0</v>
      </c>
      <c r="BC223" s="86">
        <f t="shared" si="270"/>
        <v>0</v>
      </c>
      <c r="BD223" s="86">
        <f t="shared" si="271"/>
        <v>0</v>
      </c>
      <c r="BE223" s="86">
        <f t="shared" si="272"/>
        <v>0.03318718979680532</v>
      </c>
      <c r="BF223" s="86">
        <f t="shared" si="273"/>
        <v>0.205505290664833</v>
      </c>
      <c r="BG223" s="86">
        <f t="shared" si="274"/>
        <v>0.205505290664833</v>
      </c>
      <c r="BH223" s="86">
        <f t="shared" si="275"/>
        <v>0.205505290664833</v>
      </c>
      <c r="BI223" s="86">
        <f t="shared" si="276"/>
        <v>0.032548974608405216</v>
      </c>
      <c r="BJ223" s="86">
        <f t="shared" si="277"/>
        <v>0.03318718979680532</v>
      </c>
      <c r="BL223" s="86">
        <f t="shared" si="287"/>
        <v>0</v>
      </c>
      <c r="BM223" s="86">
        <f t="shared" si="288"/>
        <v>0</v>
      </c>
      <c r="BN223" s="86">
        <f t="shared" si="289"/>
        <v>5.590765050384896E-05</v>
      </c>
      <c r="BO223" s="86">
        <f t="shared" si="290"/>
        <v>0</v>
      </c>
      <c r="BP223" s="86">
        <f t="shared" si="291"/>
        <v>0</v>
      </c>
      <c r="BQ223" s="86">
        <f t="shared" si="292"/>
        <v>0.0075475328180196095</v>
      </c>
      <c r="BR223" s="86">
        <f t="shared" si="293"/>
        <v>0</v>
      </c>
      <c r="BS223" s="86">
        <f t="shared" si="294"/>
        <v>0</v>
      </c>
      <c r="BT223" s="86">
        <f t="shared" si="295"/>
        <v>0</v>
      </c>
      <c r="BU223" s="268">
        <f t="shared" si="296"/>
        <v>0.007603440468523458</v>
      </c>
      <c r="BW223" s="86">
        <f t="shared" si="278"/>
        <v>0</v>
      </c>
      <c r="BX223" s="86">
        <f t="shared" si="279"/>
        <v>0</v>
      </c>
      <c r="BY223" s="86">
        <f t="shared" si="280"/>
        <v>0.0001490870680102639</v>
      </c>
      <c r="BZ223" s="86">
        <f t="shared" si="281"/>
        <v>0</v>
      </c>
      <c r="CA223" s="86">
        <f t="shared" si="282"/>
        <v>0</v>
      </c>
      <c r="CB223" s="86">
        <f t="shared" si="283"/>
        <v>0.0075475328180196095</v>
      </c>
      <c r="CC223" s="86">
        <f t="shared" si="284"/>
        <v>0</v>
      </c>
      <c r="CD223" s="86">
        <f t="shared" si="285"/>
        <v>0</v>
      </c>
      <c r="CE223" s="86">
        <f t="shared" si="286"/>
        <v>0</v>
      </c>
      <c r="CF223" s="86">
        <f t="shared" si="297"/>
        <v>0.007696619886029874</v>
      </c>
      <c r="CH223" s="264">
        <f t="shared" si="298"/>
        <v>0.1500188621853281</v>
      </c>
      <c r="CI223" s="264">
        <f t="shared" si="299"/>
        <v>0.007603440468523458</v>
      </c>
      <c r="CJ223" s="264">
        <f t="shared" si="300"/>
        <v>0.007696619886029874</v>
      </c>
      <c r="CK223" s="293">
        <f t="shared" si="301"/>
        <v>0.034172992293972644</v>
      </c>
    </row>
    <row r="224" spans="1:89" ht="15">
      <c r="A224" s="240">
        <v>13109</v>
      </c>
      <c r="B224" s="261">
        <v>2</v>
      </c>
      <c r="C224" s="240">
        <v>0</v>
      </c>
      <c r="D224" s="240" t="s">
        <v>457</v>
      </c>
      <c r="E224" s="240">
        <v>99</v>
      </c>
      <c r="F224" s="240">
        <v>0.001407</v>
      </c>
      <c r="G224" s="255">
        <v>0.012541463269258998</v>
      </c>
      <c r="H224" s="241">
        <v>0.095676</v>
      </c>
      <c r="I224" s="241">
        <v>0</v>
      </c>
      <c r="J224" s="241">
        <v>0</v>
      </c>
      <c r="K224" s="241">
        <v>0.005065200000000001</v>
      </c>
      <c r="L224" s="241">
        <v>0</v>
      </c>
      <c r="M224" s="241">
        <v>0</v>
      </c>
      <c r="N224" s="241">
        <v>0.0205422</v>
      </c>
      <c r="O224" s="241">
        <v>0</v>
      </c>
      <c r="P224" s="241">
        <v>0.0007035</v>
      </c>
      <c r="Q224" s="241">
        <v>0</v>
      </c>
      <c r="R224" s="241">
        <v>0</v>
      </c>
      <c r="S224" s="241">
        <v>0</v>
      </c>
      <c r="T224" s="241">
        <v>0.0306726</v>
      </c>
      <c r="U224" s="241">
        <v>0</v>
      </c>
      <c r="V224" s="241">
        <v>0.0019698</v>
      </c>
      <c r="W224" s="241">
        <v>0.0021105</v>
      </c>
      <c r="X224" s="241">
        <v>0</v>
      </c>
      <c r="Y224" s="241">
        <v>0</v>
      </c>
      <c r="Z224" s="241">
        <v>0.006190800000000001</v>
      </c>
      <c r="AA224" s="241">
        <v>0.1231125</v>
      </c>
      <c r="AB224" s="241">
        <v>0.0272958</v>
      </c>
      <c r="AC224" s="241">
        <v>0.12226830000000001</v>
      </c>
      <c r="AD224" s="241">
        <v>0.1229718</v>
      </c>
      <c r="AE224" s="241">
        <v>0.0256074</v>
      </c>
      <c r="AF224" s="241">
        <v>0.027436500000000003</v>
      </c>
      <c r="AI224" s="240">
        <v>13109</v>
      </c>
      <c r="AJ224" s="240">
        <v>2</v>
      </c>
      <c r="AK224" s="240">
        <v>0</v>
      </c>
      <c r="AL224" s="240" t="s">
        <v>457</v>
      </c>
      <c r="AM224" s="240">
        <v>99</v>
      </c>
      <c r="AN224" s="164">
        <v>0.012541463269258998</v>
      </c>
      <c r="AO224" s="86">
        <f t="shared" si="256"/>
        <v>0.8528195023096119</v>
      </c>
      <c r="AP224" s="86">
        <f t="shared" si="257"/>
        <v>0</v>
      </c>
      <c r="AQ224" s="86">
        <f t="shared" si="258"/>
        <v>0.04514926776933239</v>
      </c>
      <c r="AR224" s="86">
        <f t="shared" si="259"/>
        <v>0</v>
      </c>
      <c r="AS224" s="86">
        <f t="shared" si="260"/>
        <v>0</v>
      </c>
      <c r="AT224" s="86">
        <f t="shared" si="261"/>
        <v>0.1831053637311814</v>
      </c>
      <c r="AU224" s="86">
        <f t="shared" si="262"/>
        <v>0</v>
      </c>
      <c r="AV224" s="86">
        <f t="shared" si="263"/>
        <v>0.006270731634629499</v>
      </c>
      <c r="AW224" s="86">
        <f t="shared" si="264"/>
        <v>0</v>
      </c>
      <c r="AX224" s="86">
        <f t="shared" si="265"/>
        <v>0.27340389926984615</v>
      </c>
      <c r="AY224" s="86">
        <f t="shared" si="266"/>
        <v>0</v>
      </c>
      <c r="AZ224" s="86">
        <f t="shared" si="267"/>
        <v>0.017558048576962595</v>
      </c>
      <c r="BA224" s="86">
        <f t="shared" si="268"/>
        <v>0.018812194903888496</v>
      </c>
      <c r="BB224" s="86">
        <f t="shared" si="269"/>
        <v>0</v>
      </c>
      <c r="BC224" s="86">
        <f t="shared" si="270"/>
        <v>0</v>
      </c>
      <c r="BD224" s="86">
        <f t="shared" si="271"/>
        <v>0.055182438384739595</v>
      </c>
      <c r="BE224" s="86">
        <f t="shared" si="272"/>
        <v>1.0973780360601624</v>
      </c>
      <c r="BF224" s="86">
        <f t="shared" si="273"/>
        <v>0.24330438742362454</v>
      </c>
      <c r="BG224" s="86">
        <f t="shared" si="274"/>
        <v>1.0898531580986068</v>
      </c>
      <c r="BH224" s="86">
        <f t="shared" si="275"/>
        <v>1.0961238897332364</v>
      </c>
      <c r="BI224" s="86">
        <f t="shared" si="276"/>
        <v>0.22825463150051373</v>
      </c>
      <c r="BJ224" s="86">
        <f t="shared" si="277"/>
        <v>0.24455853375055048</v>
      </c>
      <c r="BL224" s="86">
        <f t="shared" si="287"/>
        <v>0.037353494201161</v>
      </c>
      <c r="BM224" s="86">
        <f t="shared" si="288"/>
        <v>0</v>
      </c>
      <c r="BN224" s="86">
        <f t="shared" si="289"/>
        <v>0.0019775379282967586</v>
      </c>
      <c r="BO224" s="86">
        <f t="shared" si="290"/>
        <v>0</v>
      </c>
      <c r="BP224" s="86">
        <f t="shared" si="291"/>
        <v>0</v>
      </c>
      <c r="BQ224" s="86">
        <f t="shared" si="292"/>
        <v>0</v>
      </c>
      <c r="BR224" s="86">
        <f t="shared" si="293"/>
        <v>0.0007690425276709617</v>
      </c>
      <c r="BS224" s="86">
        <f t="shared" si="294"/>
        <v>0</v>
      </c>
      <c r="BT224" s="86">
        <f t="shared" si="295"/>
        <v>0</v>
      </c>
      <c r="BU224" s="268">
        <f t="shared" si="296"/>
        <v>0.04010007465712872</v>
      </c>
      <c r="BW224" s="86">
        <f t="shared" si="278"/>
        <v>0.037353494201161</v>
      </c>
      <c r="BX224" s="86">
        <f t="shared" si="279"/>
        <v>0</v>
      </c>
      <c r="BY224" s="86">
        <f t="shared" si="280"/>
        <v>0.005273434475458023</v>
      </c>
      <c r="BZ224" s="86">
        <f t="shared" si="281"/>
        <v>0</v>
      </c>
      <c r="CA224" s="86">
        <f t="shared" si="282"/>
        <v>0</v>
      </c>
      <c r="CB224" s="86">
        <f t="shared" si="283"/>
        <v>0</v>
      </c>
      <c r="CC224" s="86">
        <f t="shared" si="284"/>
        <v>0.002050780073789232</v>
      </c>
      <c r="CD224" s="86">
        <f t="shared" si="285"/>
        <v>0</v>
      </c>
      <c r="CE224" s="86">
        <f t="shared" si="286"/>
        <v>0</v>
      </c>
      <c r="CF224" s="86">
        <f t="shared" si="297"/>
        <v>0.04467770875040825</v>
      </c>
      <c r="CH224" s="264">
        <f t="shared" si="298"/>
        <v>0.795592805411983</v>
      </c>
      <c r="CI224" s="264">
        <f t="shared" si="299"/>
        <v>0.04010007465712872</v>
      </c>
      <c r="CJ224" s="264">
        <f t="shared" si="300"/>
        <v>0.04467770875040825</v>
      </c>
      <c r="CK224" s="293">
        <f t="shared" si="301"/>
        <v>0.19836902685181265</v>
      </c>
    </row>
    <row r="225" spans="1:89" ht="15">
      <c r="A225" s="240">
        <v>13018</v>
      </c>
      <c r="B225" s="261">
        <v>3</v>
      </c>
      <c r="C225" s="240">
        <v>0</v>
      </c>
      <c r="D225" s="240" t="s">
        <v>457</v>
      </c>
      <c r="E225" s="240">
        <v>99</v>
      </c>
      <c r="F225" s="240">
        <v>0.002423</v>
      </c>
      <c r="G225" s="255">
        <v>0.02159770113817665</v>
      </c>
      <c r="H225" s="241">
        <v>0.036587299999999996</v>
      </c>
      <c r="I225" s="241">
        <v>0</v>
      </c>
      <c r="J225" s="241">
        <v>0</v>
      </c>
      <c r="K225" s="241">
        <v>0.10370439999999999</v>
      </c>
      <c r="L225" s="241">
        <v>0</v>
      </c>
      <c r="M225" s="241">
        <v>0</v>
      </c>
      <c r="N225" s="241">
        <v>0.030045199999999998</v>
      </c>
      <c r="O225" s="241">
        <v>0.0033921999999999997</v>
      </c>
      <c r="P225" s="241">
        <v>0.0060574999999999995</v>
      </c>
      <c r="Q225" s="241">
        <v>0</v>
      </c>
      <c r="R225" s="241">
        <v>0</v>
      </c>
      <c r="S225" s="241">
        <v>0</v>
      </c>
      <c r="T225" s="241">
        <v>0.0055728999999999996</v>
      </c>
      <c r="U225" s="241">
        <v>0</v>
      </c>
      <c r="V225" s="241">
        <v>0.06832859999999999</v>
      </c>
      <c r="W225" s="241">
        <v>0.0351335</v>
      </c>
      <c r="X225" s="241">
        <v>0</v>
      </c>
      <c r="Y225" s="241">
        <v>0</v>
      </c>
      <c r="Z225" s="241">
        <v>0.014053399999999999</v>
      </c>
      <c r="AA225" s="241">
        <v>0.17469829999999997</v>
      </c>
      <c r="AB225" s="241">
        <v>0.13786869999999998</v>
      </c>
      <c r="AC225" s="241">
        <v>0.16864079999999998</v>
      </c>
      <c r="AD225" s="241">
        <v>0.174456</v>
      </c>
      <c r="AE225" s="241">
        <v>0.13714179999999998</v>
      </c>
      <c r="AF225" s="241">
        <v>0.13811099999999998</v>
      </c>
      <c r="AI225" s="240">
        <v>13018</v>
      </c>
      <c r="AJ225" s="240">
        <v>3</v>
      </c>
      <c r="AK225" s="240">
        <v>0</v>
      </c>
      <c r="AL225" s="240" t="s">
        <v>457</v>
      </c>
      <c r="AM225" s="240">
        <v>99</v>
      </c>
      <c r="AN225" s="164">
        <v>0.02159770113817665</v>
      </c>
      <c r="AO225" s="86">
        <f aca="true" t="shared" si="302" ref="AO225:AO231">H225*$AN225/$F225</f>
        <v>0.32612528718646744</v>
      </c>
      <c r="AP225" s="86">
        <f aca="true" t="shared" si="303" ref="AP225:AP231">I225*$AN225/$F225</f>
        <v>0</v>
      </c>
      <c r="AQ225" s="86">
        <f aca="true" t="shared" si="304" ref="AQ225:AQ231">K225*$AN225/$F225</f>
        <v>0.9243816087139606</v>
      </c>
      <c r="AR225" s="86">
        <f aca="true" t="shared" si="305" ref="AR225:AR231">L225*$AN225/$F225</f>
        <v>0</v>
      </c>
      <c r="AS225" s="86">
        <f aca="true" t="shared" si="306" ref="AS225:AS231">M225*$AN225/$F225</f>
        <v>0</v>
      </c>
      <c r="AT225" s="86">
        <f aca="true" t="shared" si="307" ref="AT225:AT231">N225*$AN225/$F225</f>
        <v>0.26781149411339045</v>
      </c>
      <c r="AU225" s="86">
        <f aca="true" t="shared" si="308" ref="AU225:AU231">O225*$AN225/$F225</f>
        <v>0.030236781593447313</v>
      </c>
      <c r="AV225" s="86">
        <f aca="true" t="shared" si="309" ref="AV225:AV231">P225*$AN225/$F225</f>
        <v>0.053994252845441626</v>
      </c>
      <c r="AW225" s="86">
        <f aca="true" t="shared" si="310" ref="AW225:AW231">Q225*$AN225/$F225</f>
        <v>0</v>
      </c>
      <c r="AX225" s="86">
        <f aca="true" t="shared" si="311" ref="AX225:AX231">T225*$AN225/$F225</f>
        <v>0.049674712617806295</v>
      </c>
      <c r="AY225" s="86">
        <f aca="true" t="shared" si="312" ref="AY225:AY231">U225*$AN225/$F225</f>
        <v>0</v>
      </c>
      <c r="AZ225" s="86">
        <f aca="true" t="shared" si="313" ref="AZ225:AZ231">V225*$AN225/$F225</f>
        <v>0.6090551720965816</v>
      </c>
      <c r="BA225" s="86">
        <f aca="true" t="shared" si="314" ref="BA225:BA231">W225*$AN225/$F225</f>
        <v>0.31316666650356145</v>
      </c>
      <c r="BB225" s="86">
        <f aca="true" t="shared" si="315" ref="BB225:BB231">X225*$AN225/$F225</f>
        <v>0</v>
      </c>
      <c r="BC225" s="86">
        <f aca="true" t="shared" si="316" ref="BC225:BC231">Y225*$AN225/$F225</f>
        <v>0</v>
      </c>
      <c r="BD225" s="86">
        <f aca="true" t="shared" si="317" ref="BD225:BD231">Z225*$AN225/$F225</f>
        <v>0.12526666660142458</v>
      </c>
      <c r="BE225" s="86">
        <f aca="true" t="shared" si="318" ref="BE225:BE231">AA225*$AN225/$F225</f>
        <v>1.5571942520625364</v>
      </c>
      <c r="BF225" s="86">
        <f aca="true" t="shared" si="319" ref="BF225:BF231">AB225*$AN225/$F225</f>
        <v>1.2289091947622515</v>
      </c>
      <c r="BG225" s="86">
        <f aca="true" t="shared" si="320" ref="BG225:BG231">AC225*$AN225/$F225</f>
        <v>1.5031999992170948</v>
      </c>
      <c r="BH225" s="86">
        <f aca="true" t="shared" si="321" ref="BH225:BH231">AD225*$AN225/$F225</f>
        <v>1.555034481948719</v>
      </c>
      <c r="BI225" s="86">
        <f aca="true" t="shared" si="322" ref="BI225:BI231">AE225*$AN225/$F225</f>
        <v>1.2224298844207984</v>
      </c>
      <c r="BJ225" s="86">
        <f aca="true" t="shared" si="323" ref="BJ225:BJ231">AF225*$AN225/$F225</f>
        <v>1.231068964876069</v>
      </c>
      <c r="BL225" s="86">
        <f t="shared" si="287"/>
        <v>0.014284287578767273</v>
      </c>
      <c r="BM225" s="86">
        <f t="shared" si="288"/>
        <v>0</v>
      </c>
      <c r="BN225" s="86">
        <f t="shared" si="289"/>
        <v>0.04048791446167147</v>
      </c>
      <c r="BO225" s="86">
        <f t="shared" si="290"/>
        <v>0</v>
      </c>
      <c r="BP225" s="86">
        <f t="shared" si="291"/>
        <v>0</v>
      </c>
      <c r="BQ225" s="86">
        <f t="shared" si="292"/>
        <v>0</v>
      </c>
      <c r="BR225" s="86">
        <f t="shared" si="293"/>
        <v>0.02667661653783027</v>
      </c>
      <c r="BS225" s="86">
        <f t="shared" si="294"/>
        <v>0</v>
      </c>
      <c r="BT225" s="86">
        <f t="shared" si="295"/>
        <v>0</v>
      </c>
      <c r="BU225" s="268">
        <f t="shared" si="296"/>
        <v>0.08144881857826901</v>
      </c>
      <c r="BW225" s="86">
        <f t="shared" si="278"/>
        <v>0.014284287578767273</v>
      </c>
      <c r="BX225" s="86">
        <f t="shared" si="279"/>
        <v>0</v>
      </c>
      <c r="BY225" s="86">
        <f t="shared" si="280"/>
        <v>0.1079677718977906</v>
      </c>
      <c r="BZ225" s="86">
        <f t="shared" si="281"/>
        <v>0</v>
      </c>
      <c r="CA225" s="86">
        <f t="shared" si="282"/>
        <v>0</v>
      </c>
      <c r="CB225" s="86">
        <f t="shared" si="283"/>
        <v>0</v>
      </c>
      <c r="CC225" s="86">
        <f t="shared" si="284"/>
        <v>0.07113764410088075</v>
      </c>
      <c r="CD225" s="86">
        <f t="shared" si="285"/>
        <v>0</v>
      </c>
      <c r="CE225" s="86">
        <f t="shared" si="286"/>
        <v>0</v>
      </c>
      <c r="CF225" s="86">
        <f t="shared" si="297"/>
        <v>0.19338970357743862</v>
      </c>
      <c r="CH225" s="264">
        <f t="shared" si="298"/>
        <v>1.0973359994284793</v>
      </c>
      <c r="CI225" s="264">
        <f t="shared" si="299"/>
        <v>0.08144881857826901</v>
      </c>
      <c r="CJ225" s="264">
        <f t="shared" si="300"/>
        <v>0.19338970357743862</v>
      </c>
      <c r="CK225" s="293">
        <f t="shared" si="301"/>
        <v>0.8586502838838276</v>
      </c>
    </row>
    <row r="226" spans="1:89" ht="15">
      <c r="A226" s="240">
        <v>13116</v>
      </c>
      <c r="B226" s="261">
        <v>3</v>
      </c>
      <c r="C226" s="240">
        <v>0</v>
      </c>
      <c r="D226" s="240" t="s">
        <v>457</v>
      </c>
      <c r="E226" s="240">
        <v>99</v>
      </c>
      <c r="F226" s="240">
        <v>0.002423</v>
      </c>
      <c r="G226" s="255">
        <v>0.02159770113817665</v>
      </c>
      <c r="H226" s="241">
        <v>0.0082382</v>
      </c>
      <c r="I226" s="241">
        <v>0</v>
      </c>
      <c r="J226" s="241">
        <v>0</v>
      </c>
      <c r="K226" s="241">
        <v>0.002423</v>
      </c>
      <c r="L226" s="241">
        <v>0</v>
      </c>
      <c r="M226" s="241">
        <v>0</v>
      </c>
      <c r="N226" s="241">
        <v>0.12357299999999999</v>
      </c>
      <c r="O226" s="241">
        <v>0.00024229999999999998</v>
      </c>
      <c r="P226" s="241">
        <v>0.0060574999999999995</v>
      </c>
      <c r="Q226" s="241">
        <v>0</v>
      </c>
      <c r="R226" s="241">
        <v>0</v>
      </c>
      <c r="S226" s="241">
        <v>0</v>
      </c>
      <c r="T226" s="241">
        <v>0.0082382</v>
      </c>
      <c r="U226" s="241">
        <v>0</v>
      </c>
      <c r="V226" s="241">
        <v>0</v>
      </c>
      <c r="W226" s="241">
        <v>0.00048459999999999996</v>
      </c>
      <c r="X226" s="241">
        <v>0</v>
      </c>
      <c r="Y226" s="241">
        <v>0</v>
      </c>
      <c r="Z226" s="241">
        <v>0.060090399999999995</v>
      </c>
      <c r="AA226" s="241">
        <v>0.1347188</v>
      </c>
      <c r="AB226" s="241">
        <v>0.1264806</v>
      </c>
      <c r="AC226" s="241">
        <v>0.1286613</v>
      </c>
      <c r="AD226" s="241">
        <v>0.1347188</v>
      </c>
      <c r="AE226" s="241">
        <v>0.1262383</v>
      </c>
      <c r="AF226" s="241">
        <v>0.1264806</v>
      </c>
      <c r="AI226" s="240">
        <v>13116</v>
      </c>
      <c r="AJ226" s="240">
        <v>3</v>
      </c>
      <c r="AK226" s="240">
        <v>0</v>
      </c>
      <c r="AL226" s="240" t="s">
        <v>457</v>
      </c>
      <c r="AM226" s="240">
        <v>99</v>
      </c>
      <c r="AN226" s="164">
        <v>0.02159770113817665</v>
      </c>
      <c r="AO226" s="86">
        <f t="shared" si="302"/>
        <v>0.07343218386980062</v>
      </c>
      <c r="AP226" s="86">
        <f t="shared" si="303"/>
        <v>0</v>
      </c>
      <c r="AQ226" s="86">
        <f t="shared" si="304"/>
        <v>0.02159770113817665</v>
      </c>
      <c r="AR226" s="86">
        <f t="shared" si="305"/>
        <v>0</v>
      </c>
      <c r="AS226" s="86">
        <f t="shared" si="306"/>
        <v>0</v>
      </c>
      <c r="AT226" s="86">
        <f t="shared" si="307"/>
        <v>1.1014827580470092</v>
      </c>
      <c r="AU226" s="86">
        <f t="shared" si="308"/>
        <v>0.002159770113817665</v>
      </c>
      <c r="AV226" s="86">
        <f t="shared" si="309"/>
        <v>0.053994252845441626</v>
      </c>
      <c r="AW226" s="86">
        <f t="shared" si="310"/>
        <v>0</v>
      </c>
      <c r="AX226" s="86">
        <f t="shared" si="311"/>
        <v>0.07343218386980062</v>
      </c>
      <c r="AY226" s="86">
        <f t="shared" si="312"/>
        <v>0</v>
      </c>
      <c r="AZ226" s="86">
        <f t="shared" si="313"/>
        <v>0</v>
      </c>
      <c r="BA226" s="86">
        <f t="shared" si="314"/>
        <v>0.00431954022763533</v>
      </c>
      <c r="BB226" s="86">
        <f t="shared" si="315"/>
        <v>0</v>
      </c>
      <c r="BC226" s="86">
        <f t="shared" si="316"/>
        <v>0</v>
      </c>
      <c r="BD226" s="86">
        <f t="shared" si="317"/>
        <v>0.5356229882267809</v>
      </c>
      <c r="BE226" s="86">
        <f t="shared" si="318"/>
        <v>1.2008321832826219</v>
      </c>
      <c r="BF226" s="86">
        <f t="shared" si="319"/>
        <v>1.1273999994128214</v>
      </c>
      <c r="BG226" s="86">
        <f t="shared" si="320"/>
        <v>1.1468379304371803</v>
      </c>
      <c r="BH226" s="86">
        <f t="shared" si="321"/>
        <v>1.2008321832826219</v>
      </c>
      <c r="BI226" s="86">
        <f t="shared" si="322"/>
        <v>1.1252402292990036</v>
      </c>
      <c r="BJ226" s="86">
        <f t="shared" si="323"/>
        <v>1.1273999994128214</v>
      </c>
      <c r="BL226" s="86">
        <f t="shared" si="287"/>
        <v>0.003216329653497267</v>
      </c>
      <c r="BM226" s="86">
        <f t="shared" si="288"/>
        <v>0</v>
      </c>
      <c r="BN226" s="86">
        <f t="shared" si="289"/>
        <v>0.0009459793098521373</v>
      </c>
      <c r="BO226" s="86">
        <f t="shared" si="290"/>
        <v>0</v>
      </c>
      <c r="BP226" s="86">
        <f t="shared" si="291"/>
        <v>0</v>
      </c>
      <c r="BQ226" s="86">
        <f t="shared" si="292"/>
        <v>0</v>
      </c>
      <c r="BR226" s="86">
        <f t="shared" si="293"/>
        <v>0</v>
      </c>
      <c r="BS226" s="86">
        <f t="shared" si="294"/>
        <v>0</v>
      </c>
      <c r="BT226" s="86">
        <f t="shared" si="295"/>
        <v>0</v>
      </c>
      <c r="BU226" s="268">
        <f t="shared" si="296"/>
        <v>0.004162308963349405</v>
      </c>
      <c r="BW226" s="86">
        <f t="shared" si="278"/>
        <v>0.003216329653497267</v>
      </c>
      <c r="BX226" s="86">
        <f t="shared" si="279"/>
        <v>0</v>
      </c>
      <c r="BY226" s="86">
        <f t="shared" si="280"/>
        <v>0.002522611492939033</v>
      </c>
      <c r="BZ226" s="86">
        <f t="shared" si="281"/>
        <v>0</v>
      </c>
      <c r="CA226" s="86">
        <f t="shared" si="282"/>
        <v>0</v>
      </c>
      <c r="CB226" s="86">
        <f t="shared" si="283"/>
        <v>0</v>
      </c>
      <c r="CC226" s="86">
        <f t="shared" si="284"/>
        <v>0</v>
      </c>
      <c r="CD226" s="86">
        <f t="shared" si="285"/>
        <v>0</v>
      </c>
      <c r="CE226" s="86">
        <f t="shared" si="286"/>
        <v>0</v>
      </c>
      <c r="CF226" s="86">
        <f t="shared" si="297"/>
        <v>0.0057389411464363</v>
      </c>
      <c r="CH226" s="264">
        <f t="shared" si="298"/>
        <v>0.8371916892191416</v>
      </c>
      <c r="CI226" s="264">
        <f t="shared" si="299"/>
        <v>0.004162308963349405</v>
      </c>
      <c r="CJ226" s="264">
        <f t="shared" si="300"/>
        <v>0.0057389411464363</v>
      </c>
      <c r="CK226" s="293">
        <f t="shared" si="301"/>
        <v>0.025480898690177174</v>
      </c>
    </row>
    <row r="227" spans="1:89" ht="15">
      <c r="A227" s="240">
        <v>13100</v>
      </c>
      <c r="B227" s="261">
        <v>8</v>
      </c>
      <c r="C227" s="240">
        <v>0</v>
      </c>
      <c r="D227" s="240" t="s">
        <v>457</v>
      </c>
      <c r="E227" s="240">
        <v>99</v>
      </c>
      <c r="F227" s="240">
        <v>0.000716</v>
      </c>
      <c r="G227" s="255">
        <v>0.006382151884001023</v>
      </c>
      <c r="H227" s="241">
        <v>0.0529124</v>
      </c>
      <c r="I227" s="241">
        <v>0</v>
      </c>
      <c r="J227" s="241">
        <v>0</v>
      </c>
      <c r="K227" s="241">
        <v>0</v>
      </c>
      <c r="L227" s="241">
        <v>0</v>
      </c>
      <c r="M227" s="241">
        <v>0</v>
      </c>
      <c r="N227" s="241">
        <v>0</v>
      </c>
      <c r="O227" s="241">
        <v>0</v>
      </c>
      <c r="P227" s="241">
        <v>0.047971999999999994</v>
      </c>
      <c r="Q227" s="241">
        <v>0</v>
      </c>
      <c r="R227" s="241">
        <v>0</v>
      </c>
      <c r="S227" s="241">
        <v>0</v>
      </c>
      <c r="T227" s="241">
        <v>0</v>
      </c>
      <c r="U227" s="241">
        <v>0</v>
      </c>
      <c r="V227" s="241">
        <v>0</v>
      </c>
      <c r="W227" s="241">
        <v>0</v>
      </c>
      <c r="X227" s="241">
        <v>0</v>
      </c>
      <c r="Y227" s="241">
        <v>0</v>
      </c>
      <c r="Z227" s="241">
        <v>0</v>
      </c>
      <c r="AA227" s="241">
        <v>0.0529124</v>
      </c>
      <c r="AB227" s="241">
        <v>0</v>
      </c>
      <c r="AC227" s="241">
        <v>0.0049404</v>
      </c>
      <c r="AD227" s="241">
        <v>0.0529124</v>
      </c>
      <c r="AE227" s="241">
        <v>0</v>
      </c>
      <c r="AF227" s="241">
        <v>0</v>
      </c>
      <c r="AI227" s="240">
        <v>13100</v>
      </c>
      <c r="AJ227" s="240">
        <v>8</v>
      </c>
      <c r="AK227" s="240">
        <v>0</v>
      </c>
      <c r="AL227" s="240" t="s">
        <v>457</v>
      </c>
      <c r="AM227" s="240">
        <v>99</v>
      </c>
      <c r="AN227" s="164">
        <v>0.006382151884001023</v>
      </c>
      <c r="AO227" s="86">
        <f t="shared" si="302"/>
        <v>0.4716410242276757</v>
      </c>
      <c r="AP227" s="86">
        <f t="shared" si="303"/>
        <v>0</v>
      </c>
      <c r="AQ227" s="86">
        <f t="shared" si="304"/>
        <v>0</v>
      </c>
      <c r="AR227" s="86">
        <f t="shared" si="305"/>
        <v>0</v>
      </c>
      <c r="AS227" s="86">
        <f t="shared" si="306"/>
        <v>0</v>
      </c>
      <c r="AT227" s="86">
        <f t="shared" si="307"/>
        <v>0</v>
      </c>
      <c r="AU227" s="86">
        <f t="shared" si="308"/>
        <v>0</v>
      </c>
      <c r="AV227" s="86">
        <f t="shared" si="309"/>
        <v>0.42760417622806857</v>
      </c>
      <c r="AW227" s="86">
        <f t="shared" si="310"/>
        <v>0</v>
      </c>
      <c r="AX227" s="86">
        <f t="shared" si="311"/>
        <v>0</v>
      </c>
      <c r="AY227" s="86">
        <f t="shared" si="312"/>
        <v>0</v>
      </c>
      <c r="AZ227" s="86">
        <f t="shared" si="313"/>
        <v>0</v>
      </c>
      <c r="BA227" s="86">
        <f t="shared" si="314"/>
        <v>0</v>
      </c>
      <c r="BB227" s="86">
        <f t="shared" si="315"/>
        <v>0</v>
      </c>
      <c r="BC227" s="86">
        <f t="shared" si="316"/>
        <v>0</v>
      </c>
      <c r="BD227" s="86">
        <f t="shared" si="317"/>
        <v>0</v>
      </c>
      <c r="BE227" s="86">
        <f t="shared" si="318"/>
        <v>0.4716410242276757</v>
      </c>
      <c r="BF227" s="86">
        <f t="shared" si="319"/>
        <v>0</v>
      </c>
      <c r="BG227" s="86">
        <f t="shared" si="320"/>
        <v>0.04403684799960706</v>
      </c>
      <c r="BH227" s="86">
        <f t="shared" si="321"/>
        <v>0.4716410242276757</v>
      </c>
      <c r="BI227" s="86">
        <f t="shared" si="322"/>
        <v>0</v>
      </c>
      <c r="BJ227" s="86">
        <f t="shared" si="323"/>
        <v>0</v>
      </c>
      <c r="BL227" s="86">
        <f t="shared" si="287"/>
        <v>0.020657876861172195</v>
      </c>
      <c r="BM227" s="86">
        <f t="shared" si="288"/>
        <v>0</v>
      </c>
      <c r="BN227" s="86">
        <f t="shared" si="289"/>
        <v>0</v>
      </c>
      <c r="BO227" s="86">
        <f t="shared" si="290"/>
        <v>0</v>
      </c>
      <c r="BP227" s="86">
        <f t="shared" si="291"/>
        <v>0</v>
      </c>
      <c r="BQ227" s="86">
        <f t="shared" si="292"/>
        <v>0</v>
      </c>
      <c r="BR227" s="86">
        <f t="shared" si="293"/>
        <v>0</v>
      </c>
      <c r="BS227" s="86">
        <f t="shared" si="294"/>
        <v>0</v>
      </c>
      <c r="BT227" s="86">
        <f t="shared" si="295"/>
        <v>0</v>
      </c>
      <c r="BU227" s="268">
        <f t="shared" si="296"/>
        <v>0.020657876861172195</v>
      </c>
      <c r="BW227" s="86">
        <f t="shared" si="278"/>
        <v>0.020657876861172195</v>
      </c>
      <c r="BX227" s="86">
        <f t="shared" si="279"/>
        <v>0</v>
      </c>
      <c r="BY227" s="86">
        <f t="shared" si="280"/>
        <v>0</v>
      </c>
      <c r="BZ227" s="86">
        <f t="shared" si="281"/>
        <v>0</v>
      </c>
      <c r="CA227" s="86">
        <f t="shared" si="282"/>
        <v>0</v>
      </c>
      <c r="CB227" s="86">
        <f t="shared" si="283"/>
        <v>0</v>
      </c>
      <c r="CC227" s="86">
        <f t="shared" si="284"/>
        <v>0</v>
      </c>
      <c r="CD227" s="86">
        <f t="shared" si="285"/>
        <v>0</v>
      </c>
      <c r="CE227" s="86">
        <f t="shared" si="286"/>
        <v>0</v>
      </c>
      <c r="CF227" s="86">
        <f t="shared" si="297"/>
        <v>0.020657876861172195</v>
      </c>
      <c r="CH227" s="264">
        <f t="shared" si="298"/>
        <v>0.032146899039713156</v>
      </c>
      <c r="CI227" s="264">
        <f t="shared" si="299"/>
        <v>0.020657876861172195</v>
      </c>
      <c r="CJ227" s="264">
        <f t="shared" si="300"/>
        <v>0.020657876861172195</v>
      </c>
      <c r="CK227" s="293">
        <f t="shared" si="301"/>
        <v>0.09172097326360455</v>
      </c>
    </row>
    <row r="228" spans="1:89" ht="15">
      <c r="A228" s="240">
        <v>13095</v>
      </c>
      <c r="B228" s="261">
        <v>9</v>
      </c>
      <c r="C228" s="240">
        <v>0</v>
      </c>
      <c r="D228" s="240" t="s">
        <v>457</v>
      </c>
      <c r="E228" s="240">
        <v>99</v>
      </c>
      <c r="F228" s="240">
        <v>0.000716</v>
      </c>
      <c r="G228" s="255">
        <v>0.006382151884001023</v>
      </c>
      <c r="H228" s="241">
        <v>0.0026492</v>
      </c>
      <c r="I228" s="241">
        <v>0</v>
      </c>
      <c r="J228" s="241">
        <v>0</v>
      </c>
      <c r="K228" s="241">
        <v>0.010453599999999999</v>
      </c>
      <c r="L228" s="241">
        <v>0</v>
      </c>
      <c r="M228" s="241">
        <v>0</v>
      </c>
      <c r="N228" s="241">
        <v>0.003938</v>
      </c>
      <c r="O228" s="241">
        <v>0</v>
      </c>
      <c r="P228" s="241">
        <v>0</v>
      </c>
      <c r="Q228" s="241">
        <v>0.042029199999999996</v>
      </c>
      <c r="R228" s="241">
        <v>0.000716</v>
      </c>
      <c r="S228" s="241">
        <v>0.000716</v>
      </c>
      <c r="T228" s="241">
        <v>0</v>
      </c>
      <c r="U228" s="241">
        <v>0</v>
      </c>
      <c r="V228" s="241">
        <v>0.010453599999999999</v>
      </c>
      <c r="W228" s="241">
        <v>0</v>
      </c>
      <c r="X228" s="241">
        <v>0</v>
      </c>
      <c r="Y228" s="241">
        <v>0</v>
      </c>
      <c r="Z228" s="241">
        <v>0</v>
      </c>
      <c r="AA228" s="241">
        <v>0.017112399999999996</v>
      </c>
      <c r="AB228" s="241">
        <v>0.056563999999999996</v>
      </c>
      <c r="AC228" s="241">
        <v>0.0592132</v>
      </c>
      <c r="AD228" s="241">
        <v>0.0592132</v>
      </c>
      <c r="AE228" s="241">
        <v>0.0143916</v>
      </c>
      <c r="AF228" s="241">
        <v>0.014463199999999999</v>
      </c>
      <c r="AI228" s="240">
        <v>13095</v>
      </c>
      <c r="AJ228" s="240">
        <v>9</v>
      </c>
      <c r="AK228" s="240">
        <v>0</v>
      </c>
      <c r="AL228" s="240" t="s">
        <v>457</v>
      </c>
      <c r="AM228" s="240">
        <v>99</v>
      </c>
      <c r="AN228" s="164">
        <v>0.006382151884001023</v>
      </c>
      <c r="AO228" s="86">
        <f t="shared" si="302"/>
        <v>0.023613961970803787</v>
      </c>
      <c r="AP228" s="86">
        <f t="shared" si="303"/>
        <v>0</v>
      </c>
      <c r="AQ228" s="86">
        <f t="shared" si="304"/>
        <v>0.09317941750641494</v>
      </c>
      <c r="AR228" s="86">
        <f t="shared" si="305"/>
        <v>0</v>
      </c>
      <c r="AS228" s="86">
        <f t="shared" si="306"/>
        <v>0</v>
      </c>
      <c r="AT228" s="86">
        <f t="shared" si="307"/>
        <v>0.035101835362005625</v>
      </c>
      <c r="AU228" s="86">
        <f t="shared" si="308"/>
        <v>0</v>
      </c>
      <c r="AV228" s="86">
        <f t="shared" si="309"/>
        <v>0</v>
      </c>
      <c r="AW228" s="86">
        <f t="shared" si="310"/>
        <v>0.37463231559086</v>
      </c>
      <c r="AX228" s="86">
        <f t="shared" si="311"/>
        <v>0</v>
      </c>
      <c r="AY228" s="86">
        <f t="shared" si="312"/>
        <v>0</v>
      </c>
      <c r="AZ228" s="86">
        <f t="shared" si="313"/>
        <v>0.09317941750641494</v>
      </c>
      <c r="BA228" s="86">
        <f t="shared" si="314"/>
        <v>0</v>
      </c>
      <c r="BB228" s="86">
        <f t="shared" si="315"/>
        <v>0</v>
      </c>
      <c r="BC228" s="86">
        <f t="shared" si="316"/>
        <v>0</v>
      </c>
      <c r="BD228" s="86">
        <f t="shared" si="317"/>
        <v>0</v>
      </c>
      <c r="BE228" s="86">
        <f t="shared" si="318"/>
        <v>0.15253343002762443</v>
      </c>
      <c r="BF228" s="86">
        <f t="shared" si="319"/>
        <v>0.5041899988360808</v>
      </c>
      <c r="BG228" s="86">
        <f t="shared" si="320"/>
        <v>0.5278039608068847</v>
      </c>
      <c r="BH228" s="86">
        <f t="shared" si="321"/>
        <v>0.5278039608068847</v>
      </c>
      <c r="BI228" s="86">
        <f t="shared" si="322"/>
        <v>0.12828125286842057</v>
      </c>
      <c r="BJ228" s="86">
        <f t="shared" si="323"/>
        <v>0.12891946805682067</v>
      </c>
      <c r="BL228" s="86">
        <f t="shared" si="287"/>
        <v>0.0010342915343212059</v>
      </c>
      <c r="BM228" s="86">
        <f t="shared" si="288"/>
        <v>0</v>
      </c>
      <c r="BN228" s="86">
        <f t="shared" si="289"/>
        <v>0.004081258486780974</v>
      </c>
      <c r="BO228" s="86">
        <f t="shared" si="290"/>
        <v>0</v>
      </c>
      <c r="BP228" s="86">
        <f t="shared" si="291"/>
        <v>0</v>
      </c>
      <c r="BQ228" s="86">
        <f t="shared" si="292"/>
        <v>0.01640889542287967</v>
      </c>
      <c r="BR228" s="86">
        <f t="shared" si="293"/>
        <v>0.004081258486780974</v>
      </c>
      <c r="BS228" s="86">
        <f t="shared" si="294"/>
        <v>0</v>
      </c>
      <c r="BT228" s="86">
        <f t="shared" si="295"/>
        <v>0</v>
      </c>
      <c r="BU228" s="268">
        <f t="shared" si="296"/>
        <v>0.02560570393076282</v>
      </c>
      <c r="BW228" s="86">
        <f t="shared" si="278"/>
        <v>0.0010342915343212059</v>
      </c>
      <c r="BX228" s="86">
        <f t="shared" si="279"/>
        <v>0</v>
      </c>
      <c r="BY228" s="86">
        <f t="shared" si="280"/>
        <v>0.010883355964749266</v>
      </c>
      <c r="BZ228" s="86">
        <f t="shared" si="281"/>
        <v>0</v>
      </c>
      <c r="CA228" s="86">
        <f t="shared" si="282"/>
        <v>0</v>
      </c>
      <c r="CB228" s="86">
        <f t="shared" si="283"/>
        <v>0.01640889542287967</v>
      </c>
      <c r="CC228" s="86">
        <f t="shared" si="284"/>
        <v>0.010883355964749269</v>
      </c>
      <c r="CD228" s="86">
        <f t="shared" si="285"/>
        <v>0</v>
      </c>
      <c r="CE228" s="86">
        <f t="shared" si="286"/>
        <v>0</v>
      </c>
      <c r="CF228" s="86">
        <f t="shared" si="297"/>
        <v>0.03920989888669941</v>
      </c>
      <c r="CH228" s="264">
        <f t="shared" si="298"/>
        <v>0.38529689138902584</v>
      </c>
      <c r="CI228" s="264">
        <f t="shared" si="299"/>
        <v>0.02560570393076282</v>
      </c>
      <c r="CJ228" s="264">
        <f t="shared" si="300"/>
        <v>0.03920989888669941</v>
      </c>
      <c r="CK228" s="293">
        <f t="shared" si="301"/>
        <v>0.1740919510569454</v>
      </c>
    </row>
    <row r="229" spans="1:89" ht="15">
      <c r="A229" s="240">
        <v>13132</v>
      </c>
      <c r="B229" s="261">
        <v>9</v>
      </c>
      <c r="C229" s="240">
        <v>0</v>
      </c>
      <c r="D229" s="240" t="s">
        <v>457</v>
      </c>
      <c r="E229" s="240">
        <v>99</v>
      </c>
      <c r="F229" s="240">
        <v>0.001407</v>
      </c>
      <c r="G229" s="255">
        <v>0.012541463269258998</v>
      </c>
      <c r="H229" s="241">
        <v>0.055154400000000006</v>
      </c>
      <c r="I229" s="241">
        <v>0</v>
      </c>
      <c r="J229" s="241">
        <v>0</v>
      </c>
      <c r="K229" s="241">
        <v>0.0040803</v>
      </c>
      <c r="L229" s="241">
        <v>0</v>
      </c>
      <c r="M229" s="241">
        <v>0</v>
      </c>
      <c r="N229" s="241">
        <v>0.0054873</v>
      </c>
      <c r="O229" s="241">
        <v>0</v>
      </c>
      <c r="P229" s="241">
        <v>0.015195600000000002</v>
      </c>
      <c r="Q229" s="241">
        <v>0</v>
      </c>
      <c r="R229" s="241">
        <v>0</v>
      </c>
      <c r="S229" s="241">
        <v>0</v>
      </c>
      <c r="T229" s="241">
        <v>0</v>
      </c>
      <c r="U229" s="241">
        <v>0</v>
      </c>
      <c r="V229" s="241">
        <v>0.0040803</v>
      </c>
      <c r="W229" s="241">
        <v>0</v>
      </c>
      <c r="X229" s="241">
        <v>0</v>
      </c>
      <c r="Y229" s="241">
        <v>0</v>
      </c>
      <c r="Z229" s="241">
        <v>0</v>
      </c>
      <c r="AA229" s="241">
        <v>0.06486270000000001</v>
      </c>
      <c r="AB229" s="241">
        <v>0.009708300000000001</v>
      </c>
      <c r="AC229" s="241">
        <v>0.049526400000000005</v>
      </c>
      <c r="AD229" s="241">
        <v>0.06486270000000001</v>
      </c>
      <c r="AE229" s="241">
        <v>0.0095676</v>
      </c>
      <c r="AF229" s="241">
        <v>0.009708300000000001</v>
      </c>
      <c r="AI229" s="240">
        <v>13132</v>
      </c>
      <c r="AJ229" s="240">
        <v>9</v>
      </c>
      <c r="AK229" s="240">
        <v>0</v>
      </c>
      <c r="AL229" s="240" t="s">
        <v>457</v>
      </c>
      <c r="AM229" s="240">
        <v>99</v>
      </c>
      <c r="AN229" s="164">
        <v>0.012541463269258998</v>
      </c>
      <c r="AO229" s="86">
        <f t="shared" si="302"/>
        <v>0.49162536015495273</v>
      </c>
      <c r="AP229" s="86">
        <f t="shared" si="303"/>
        <v>0</v>
      </c>
      <c r="AQ229" s="86">
        <f t="shared" si="304"/>
        <v>0.0363702434808511</v>
      </c>
      <c r="AR229" s="86">
        <f t="shared" si="305"/>
        <v>0</v>
      </c>
      <c r="AS229" s="86">
        <f t="shared" si="306"/>
        <v>0</v>
      </c>
      <c r="AT229" s="86">
        <f t="shared" si="307"/>
        <v>0.04891170675011009</v>
      </c>
      <c r="AU229" s="86">
        <f t="shared" si="308"/>
        <v>0</v>
      </c>
      <c r="AV229" s="86">
        <f t="shared" si="309"/>
        <v>0.1354478033079972</v>
      </c>
      <c r="AW229" s="86">
        <f t="shared" si="310"/>
        <v>0</v>
      </c>
      <c r="AX229" s="86">
        <f t="shared" si="311"/>
        <v>0</v>
      </c>
      <c r="AY229" s="86">
        <f t="shared" si="312"/>
        <v>0</v>
      </c>
      <c r="AZ229" s="86">
        <f t="shared" si="313"/>
        <v>0.0363702434808511</v>
      </c>
      <c r="BA229" s="86">
        <f t="shared" si="314"/>
        <v>0</v>
      </c>
      <c r="BB229" s="86">
        <f t="shared" si="315"/>
        <v>0</v>
      </c>
      <c r="BC229" s="86">
        <f t="shared" si="316"/>
        <v>0</v>
      </c>
      <c r="BD229" s="86">
        <f t="shared" si="317"/>
        <v>0</v>
      </c>
      <c r="BE229" s="86">
        <f t="shared" si="318"/>
        <v>0.5781614567128399</v>
      </c>
      <c r="BF229" s="86">
        <f t="shared" si="319"/>
        <v>0.08653609655788709</v>
      </c>
      <c r="BG229" s="86">
        <f t="shared" si="320"/>
        <v>0.44145950707791676</v>
      </c>
      <c r="BH229" s="86">
        <f t="shared" si="321"/>
        <v>0.5781614567128399</v>
      </c>
      <c r="BI229" s="86">
        <f t="shared" si="322"/>
        <v>0.08528195023096119</v>
      </c>
      <c r="BJ229" s="86">
        <f t="shared" si="323"/>
        <v>0.08653609655788709</v>
      </c>
      <c r="BL229" s="86">
        <f t="shared" si="287"/>
        <v>0.02153319077478693</v>
      </c>
      <c r="BM229" s="86">
        <f t="shared" si="288"/>
        <v>0</v>
      </c>
      <c r="BN229" s="86">
        <f t="shared" si="289"/>
        <v>0.0015930166644612781</v>
      </c>
      <c r="BO229" s="86">
        <f t="shared" si="290"/>
        <v>0</v>
      </c>
      <c r="BP229" s="86">
        <f t="shared" si="291"/>
        <v>0</v>
      </c>
      <c r="BQ229" s="86">
        <f t="shared" si="292"/>
        <v>0</v>
      </c>
      <c r="BR229" s="86">
        <f t="shared" si="293"/>
        <v>0.0015930166644612781</v>
      </c>
      <c r="BS229" s="86">
        <f t="shared" si="294"/>
        <v>0</v>
      </c>
      <c r="BT229" s="86">
        <f t="shared" si="295"/>
        <v>0</v>
      </c>
      <c r="BU229" s="268">
        <f t="shared" si="296"/>
        <v>0.024719224103709483</v>
      </c>
      <c r="BW229" s="86">
        <f t="shared" si="278"/>
        <v>0.02153319077478693</v>
      </c>
      <c r="BX229" s="86">
        <f t="shared" si="279"/>
        <v>0</v>
      </c>
      <c r="BY229" s="86">
        <f t="shared" si="280"/>
        <v>0.004248044438563408</v>
      </c>
      <c r="BZ229" s="86">
        <f t="shared" si="281"/>
        <v>0</v>
      </c>
      <c r="CA229" s="86">
        <f t="shared" si="282"/>
        <v>0</v>
      </c>
      <c r="CB229" s="86">
        <f t="shared" si="283"/>
        <v>0</v>
      </c>
      <c r="CC229" s="86">
        <f t="shared" si="284"/>
        <v>0.00424804443856341</v>
      </c>
      <c r="CD229" s="86">
        <f t="shared" si="285"/>
        <v>0</v>
      </c>
      <c r="CE229" s="86">
        <f t="shared" si="286"/>
        <v>0</v>
      </c>
      <c r="CF229" s="86">
        <f t="shared" si="297"/>
        <v>0.030029279651913748</v>
      </c>
      <c r="CH229" s="264">
        <f t="shared" si="298"/>
        <v>0.32226544016687925</v>
      </c>
      <c r="CI229" s="264">
        <f t="shared" si="299"/>
        <v>0.024719224103709483</v>
      </c>
      <c r="CJ229" s="264">
        <f t="shared" si="300"/>
        <v>0.030029279651913748</v>
      </c>
      <c r="CK229" s="293">
        <f t="shared" si="301"/>
        <v>0.13333000165449704</v>
      </c>
    </row>
    <row r="230" spans="1:89" ht="15">
      <c r="A230" s="240">
        <v>21005</v>
      </c>
      <c r="B230" s="261">
        <v>9</v>
      </c>
      <c r="C230" s="240">
        <v>0</v>
      </c>
      <c r="D230" s="240" t="s">
        <v>457</v>
      </c>
      <c r="E230" s="240">
        <v>99</v>
      </c>
      <c r="F230" s="245">
        <v>0.0096</v>
      </c>
      <c r="G230" s="255">
        <v>0.08557075151733218</v>
      </c>
      <c r="H230" s="241">
        <v>0</v>
      </c>
      <c r="I230" s="241">
        <v>0</v>
      </c>
      <c r="J230" s="241">
        <v>0</v>
      </c>
      <c r="K230" s="241">
        <v>0</v>
      </c>
      <c r="L230" s="241">
        <v>0</v>
      </c>
      <c r="M230" s="241">
        <v>0</v>
      </c>
      <c r="N230" s="241">
        <v>0.10751999999999999</v>
      </c>
      <c r="O230" s="241">
        <v>0</v>
      </c>
      <c r="P230" s="241">
        <v>0</v>
      </c>
      <c r="Q230" s="241">
        <v>0</v>
      </c>
      <c r="R230" s="241">
        <v>0</v>
      </c>
      <c r="S230" s="241">
        <v>0</v>
      </c>
      <c r="T230" s="241">
        <v>0</v>
      </c>
      <c r="U230" s="241">
        <v>0</v>
      </c>
      <c r="V230" s="241">
        <v>0</v>
      </c>
      <c r="W230" s="241">
        <v>0</v>
      </c>
      <c r="X230" s="241">
        <v>0</v>
      </c>
      <c r="Y230" s="241">
        <v>0</v>
      </c>
      <c r="Z230" s="241">
        <v>0</v>
      </c>
      <c r="AA230" s="241">
        <v>0.10751999999999999</v>
      </c>
      <c r="AB230" s="241">
        <v>0.10751999999999999</v>
      </c>
      <c r="AC230" s="241">
        <v>0.10751999999999999</v>
      </c>
      <c r="AD230" s="241">
        <v>0.10751999999999999</v>
      </c>
      <c r="AE230" s="241">
        <v>0.10751999999999999</v>
      </c>
      <c r="AF230" s="241">
        <v>0.10751999999999999</v>
      </c>
      <c r="AI230" s="240">
        <v>21005</v>
      </c>
      <c r="AJ230" s="240">
        <v>9</v>
      </c>
      <c r="AK230" s="240">
        <v>0</v>
      </c>
      <c r="AL230" s="240" t="s">
        <v>457</v>
      </c>
      <c r="AM230" s="240">
        <v>99</v>
      </c>
      <c r="AN230" s="164">
        <v>0.08557075151733218</v>
      </c>
      <c r="AO230" s="86">
        <f t="shared" si="302"/>
        <v>0</v>
      </c>
      <c r="AP230" s="86">
        <f t="shared" si="303"/>
        <v>0</v>
      </c>
      <c r="AQ230" s="86">
        <f t="shared" si="304"/>
        <v>0</v>
      </c>
      <c r="AR230" s="86">
        <f t="shared" si="305"/>
        <v>0</v>
      </c>
      <c r="AS230" s="86">
        <f t="shared" si="306"/>
        <v>0</v>
      </c>
      <c r="AT230" s="86">
        <f t="shared" si="307"/>
        <v>0.9583924169941205</v>
      </c>
      <c r="AU230" s="86">
        <f t="shared" si="308"/>
        <v>0</v>
      </c>
      <c r="AV230" s="86">
        <f t="shared" si="309"/>
        <v>0</v>
      </c>
      <c r="AW230" s="86">
        <f t="shared" si="310"/>
        <v>0</v>
      </c>
      <c r="AX230" s="86">
        <f t="shared" si="311"/>
        <v>0</v>
      </c>
      <c r="AY230" s="86">
        <f t="shared" si="312"/>
        <v>0</v>
      </c>
      <c r="AZ230" s="86">
        <f t="shared" si="313"/>
        <v>0</v>
      </c>
      <c r="BA230" s="86">
        <f t="shared" si="314"/>
        <v>0</v>
      </c>
      <c r="BB230" s="86">
        <f t="shared" si="315"/>
        <v>0</v>
      </c>
      <c r="BC230" s="86">
        <f t="shared" si="316"/>
        <v>0</v>
      </c>
      <c r="BD230" s="86">
        <f t="shared" si="317"/>
        <v>0</v>
      </c>
      <c r="BE230" s="86">
        <f t="shared" si="318"/>
        <v>0.9583924169941205</v>
      </c>
      <c r="BF230" s="86">
        <f t="shared" si="319"/>
        <v>0.9583924169941205</v>
      </c>
      <c r="BG230" s="86">
        <f t="shared" si="320"/>
        <v>0.9583924169941205</v>
      </c>
      <c r="BH230" s="86">
        <f t="shared" si="321"/>
        <v>0.9583924169941205</v>
      </c>
      <c r="BI230" s="86">
        <f t="shared" si="322"/>
        <v>0.9583924169941205</v>
      </c>
      <c r="BJ230" s="86">
        <f t="shared" si="323"/>
        <v>0.9583924169941205</v>
      </c>
      <c r="BL230" s="86">
        <f t="shared" si="287"/>
        <v>0</v>
      </c>
      <c r="BM230" s="86">
        <f t="shared" si="288"/>
        <v>0</v>
      </c>
      <c r="BN230" s="86">
        <f t="shared" si="289"/>
        <v>0</v>
      </c>
      <c r="BO230" s="86">
        <f t="shared" si="290"/>
        <v>0</v>
      </c>
      <c r="BP230" s="86">
        <f t="shared" si="291"/>
        <v>0</v>
      </c>
      <c r="BQ230" s="86">
        <f t="shared" si="292"/>
        <v>0</v>
      </c>
      <c r="BR230" s="86">
        <f t="shared" si="293"/>
        <v>0</v>
      </c>
      <c r="BS230" s="86">
        <f t="shared" si="294"/>
        <v>0</v>
      </c>
      <c r="BT230" s="86">
        <f t="shared" si="295"/>
        <v>0</v>
      </c>
      <c r="BU230" s="268">
        <f t="shared" si="296"/>
        <v>0</v>
      </c>
      <c r="BW230" s="86">
        <f t="shared" si="278"/>
        <v>0</v>
      </c>
      <c r="BX230" s="86">
        <f t="shared" si="279"/>
        <v>0</v>
      </c>
      <c r="BY230" s="86">
        <f t="shared" si="280"/>
        <v>0</v>
      </c>
      <c r="BZ230" s="86">
        <f t="shared" si="281"/>
        <v>0</v>
      </c>
      <c r="CA230" s="86">
        <f t="shared" si="282"/>
        <v>0</v>
      </c>
      <c r="CB230" s="86">
        <f t="shared" si="283"/>
        <v>0</v>
      </c>
      <c r="CC230" s="86">
        <f t="shared" si="284"/>
        <v>0</v>
      </c>
      <c r="CD230" s="86">
        <f t="shared" si="285"/>
        <v>0</v>
      </c>
      <c r="CE230" s="86">
        <f t="shared" si="286"/>
        <v>0</v>
      </c>
      <c r="CF230" s="86">
        <f t="shared" si="297"/>
        <v>0</v>
      </c>
      <c r="CH230" s="264">
        <f t="shared" si="298"/>
        <v>0.699626464405708</v>
      </c>
      <c r="CI230" s="264">
        <f t="shared" si="299"/>
        <v>0</v>
      </c>
      <c r="CJ230" s="264">
        <f t="shared" si="300"/>
        <v>0</v>
      </c>
      <c r="CK230" s="293">
        <f t="shared" si="301"/>
        <v>0</v>
      </c>
    </row>
    <row r="231" spans="1:95" ht="15">
      <c r="A231" s="240">
        <v>21018</v>
      </c>
      <c r="B231" s="261">
        <v>9</v>
      </c>
      <c r="C231" s="240">
        <v>0</v>
      </c>
      <c r="D231" s="240" t="s">
        <v>457</v>
      </c>
      <c r="E231" s="240">
        <v>99</v>
      </c>
      <c r="F231" s="245">
        <v>0.0096</v>
      </c>
      <c r="G231" s="255">
        <v>0.08557075151733218</v>
      </c>
      <c r="H231" s="241">
        <v>1.0089599999999999</v>
      </c>
      <c r="I231" s="241">
        <v>0</v>
      </c>
      <c r="J231" s="241">
        <v>0</v>
      </c>
      <c r="K231" s="241">
        <v>0.053759999999999995</v>
      </c>
      <c r="L231" s="241">
        <v>0</v>
      </c>
      <c r="M231" s="241">
        <v>0</v>
      </c>
      <c r="N231" s="241">
        <v>0.07968</v>
      </c>
      <c r="O231" s="241">
        <v>0</v>
      </c>
      <c r="P231" s="241">
        <v>0</v>
      </c>
      <c r="Q231" s="241">
        <v>0</v>
      </c>
      <c r="R231" s="241">
        <v>0</v>
      </c>
      <c r="S231" s="241">
        <v>0</v>
      </c>
      <c r="T231" s="241">
        <v>0</v>
      </c>
      <c r="U231" s="241">
        <v>0</v>
      </c>
      <c r="V231" s="241">
        <v>0.0336</v>
      </c>
      <c r="W231" s="241">
        <v>0.0057599999999999995</v>
      </c>
      <c r="X231" s="241">
        <v>0</v>
      </c>
      <c r="Y231" s="241">
        <v>0</v>
      </c>
      <c r="Z231" s="241">
        <v>0.07487999999999999</v>
      </c>
      <c r="AA231" s="241">
        <v>1.14336</v>
      </c>
      <c r="AB231" s="241">
        <v>0.13344</v>
      </c>
      <c r="AC231" s="241">
        <v>1.14336</v>
      </c>
      <c r="AD231" s="241">
        <v>1.1423999999999999</v>
      </c>
      <c r="AE231" s="241">
        <v>0.13344</v>
      </c>
      <c r="AF231" s="241">
        <v>0.1344</v>
      </c>
      <c r="AI231" s="240">
        <v>21018</v>
      </c>
      <c r="AJ231" s="240">
        <v>9</v>
      </c>
      <c r="AK231" s="240">
        <v>0</v>
      </c>
      <c r="AL231" s="240" t="s">
        <v>457</v>
      </c>
      <c r="AM231" s="240">
        <v>99</v>
      </c>
      <c r="AN231" s="164">
        <v>0.08557075151733218</v>
      </c>
      <c r="AO231" s="86">
        <f t="shared" si="302"/>
        <v>8.993485984471612</v>
      </c>
      <c r="AP231" s="86">
        <f t="shared" si="303"/>
        <v>0</v>
      </c>
      <c r="AQ231" s="86">
        <f t="shared" si="304"/>
        <v>0.47919620849706024</v>
      </c>
      <c r="AR231" s="86">
        <f t="shared" si="305"/>
        <v>0</v>
      </c>
      <c r="AS231" s="86">
        <f t="shared" si="306"/>
        <v>0</v>
      </c>
      <c r="AT231" s="86">
        <f t="shared" si="307"/>
        <v>0.7102372375938572</v>
      </c>
      <c r="AU231" s="86">
        <f t="shared" si="308"/>
        <v>0</v>
      </c>
      <c r="AV231" s="86">
        <f t="shared" si="309"/>
        <v>0</v>
      </c>
      <c r="AW231" s="86">
        <f t="shared" si="310"/>
        <v>0</v>
      </c>
      <c r="AX231" s="86">
        <f t="shared" si="311"/>
        <v>0</v>
      </c>
      <c r="AY231" s="86">
        <f t="shared" si="312"/>
        <v>0</v>
      </c>
      <c r="AZ231" s="86">
        <f t="shared" si="313"/>
        <v>0.2994976303106626</v>
      </c>
      <c r="BA231" s="86">
        <f t="shared" si="314"/>
        <v>0.0513424509103993</v>
      </c>
      <c r="BB231" s="86">
        <f t="shared" si="315"/>
        <v>0</v>
      </c>
      <c r="BC231" s="86">
        <f t="shared" si="316"/>
        <v>0</v>
      </c>
      <c r="BD231" s="86">
        <f t="shared" si="317"/>
        <v>0.6674518618351909</v>
      </c>
      <c r="BE231" s="86">
        <f t="shared" si="318"/>
        <v>10.191476505714263</v>
      </c>
      <c r="BF231" s="86">
        <f t="shared" si="319"/>
        <v>1.1894334460909173</v>
      </c>
      <c r="BG231" s="86">
        <f t="shared" si="320"/>
        <v>10.191476505714263</v>
      </c>
      <c r="BH231" s="86">
        <f t="shared" si="321"/>
        <v>10.182919430562528</v>
      </c>
      <c r="BI231" s="86">
        <f t="shared" si="322"/>
        <v>1.1894334460909173</v>
      </c>
      <c r="BJ231" s="86">
        <f t="shared" si="323"/>
        <v>1.1979905212426505</v>
      </c>
      <c r="BL231" s="86">
        <f t="shared" si="287"/>
        <v>0.3939146861198566</v>
      </c>
      <c r="BM231" s="86">
        <f t="shared" si="288"/>
        <v>0</v>
      </c>
      <c r="BN231" s="86">
        <f t="shared" si="289"/>
        <v>0.020988793932171238</v>
      </c>
      <c r="BO231" s="86">
        <f t="shared" si="290"/>
        <v>0</v>
      </c>
      <c r="BP231" s="86">
        <f t="shared" si="291"/>
        <v>0</v>
      </c>
      <c r="BQ231" s="86">
        <f t="shared" si="292"/>
        <v>0</v>
      </c>
      <c r="BR231" s="86">
        <f t="shared" si="293"/>
        <v>0.013117996207607022</v>
      </c>
      <c r="BS231" s="86">
        <f t="shared" si="294"/>
        <v>0</v>
      </c>
      <c r="BT231" s="86">
        <f t="shared" si="295"/>
        <v>0</v>
      </c>
      <c r="BU231" s="268">
        <f t="shared" si="296"/>
        <v>0.4280214762596348</v>
      </c>
      <c r="BW231" s="86">
        <f t="shared" si="278"/>
        <v>0.3939146861198566</v>
      </c>
      <c r="BX231" s="86">
        <f t="shared" si="279"/>
        <v>0</v>
      </c>
      <c r="BY231" s="86">
        <f t="shared" si="280"/>
        <v>0.05597011715245664</v>
      </c>
      <c r="BZ231" s="86">
        <f t="shared" si="281"/>
        <v>0</v>
      </c>
      <c r="CA231" s="86">
        <f t="shared" si="282"/>
        <v>0</v>
      </c>
      <c r="CB231" s="86">
        <f t="shared" si="283"/>
        <v>0</v>
      </c>
      <c r="CC231" s="86">
        <f t="shared" si="284"/>
        <v>0.03498132322028541</v>
      </c>
      <c r="CD231" s="86">
        <f t="shared" si="285"/>
        <v>0</v>
      </c>
      <c r="CE231" s="86">
        <f t="shared" si="286"/>
        <v>0</v>
      </c>
      <c r="CF231" s="86">
        <f t="shared" si="297"/>
        <v>0.48486612649259864</v>
      </c>
      <c r="CH231" s="264">
        <f t="shared" si="298"/>
        <v>7.439777849171412</v>
      </c>
      <c r="CI231" s="264">
        <f t="shared" si="299"/>
        <v>0.4280214762596348</v>
      </c>
      <c r="CJ231" s="264">
        <f t="shared" si="300"/>
        <v>0.48486612649259864</v>
      </c>
      <c r="CK231" s="293">
        <f t="shared" si="301"/>
        <v>2.152805601627138</v>
      </c>
      <c r="CL231" s="86" t="s">
        <v>744</v>
      </c>
      <c r="CM231" s="219">
        <v>17.053125050914378</v>
      </c>
      <c r="CN231" s="219">
        <v>0.9169811867574132</v>
      </c>
      <c r="CO231" s="219">
        <v>1.198241094922111</v>
      </c>
      <c r="CP231" s="219">
        <f>CO231*4.44</f>
        <v>5.320190461454173</v>
      </c>
      <c r="CQ231" s="298">
        <v>0.2585662875015387</v>
      </c>
    </row>
    <row r="232" spans="1:95" ht="15">
      <c r="A232" s="240">
        <v>99992</v>
      </c>
      <c r="B232" s="261">
        <v>9</v>
      </c>
      <c r="C232" s="240">
        <v>0</v>
      </c>
      <c r="D232" s="240" t="s">
        <v>139</v>
      </c>
      <c r="E232" s="240">
        <v>99.5</v>
      </c>
      <c r="F232" s="240">
        <v>0</v>
      </c>
      <c r="G232" s="257">
        <v>0.04709668679881453</v>
      </c>
      <c r="H232" s="240">
        <v>0</v>
      </c>
      <c r="I232" s="240">
        <v>0</v>
      </c>
      <c r="J232" s="240">
        <v>0</v>
      </c>
      <c r="K232" s="240">
        <v>0</v>
      </c>
      <c r="L232" s="240">
        <v>0</v>
      </c>
      <c r="M232" s="240">
        <v>0</v>
      </c>
      <c r="N232" s="240">
        <v>0</v>
      </c>
      <c r="O232" s="240">
        <v>0</v>
      </c>
      <c r="P232" s="240">
        <v>0</v>
      </c>
      <c r="Q232" s="240">
        <v>0</v>
      </c>
      <c r="R232" s="240">
        <v>0</v>
      </c>
      <c r="S232" s="240">
        <v>0</v>
      </c>
      <c r="T232" s="240">
        <v>0</v>
      </c>
      <c r="U232" s="240">
        <v>0</v>
      </c>
      <c r="V232" s="240">
        <v>0</v>
      </c>
      <c r="W232" s="240">
        <v>0</v>
      </c>
      <c r="X232" s="240">
        <v>0</v>
      </c>
      <c r="Y232" s="240">
        <v>0</v>
      </c>
      <c r="Z232" s="240">
        <v>0</v>
      </c>
      <c r="AA232" s="240">
        <v>0</v>
      </c>
      <c r="AB232" s="240">
        <v>0</v>
      </c>
      <c r="AC232" s="240">
        <v>0</v>
      </c>
      <c r="AD232" s="240">
        <v>0</v>
      </c>
      <c r="AE232" s="240">
        <v>0</v>
      </c>
      <c r="AF232" s="240">
        <v>0</v>
      </c>
      <c r="AI232" s="240"/>
      <c r="AJ232" s="240"/>
      <c r="AK232" s="240"/>
      <c r="AL232" s="240"/>
      <c r="AM232" s="240"/>
      <c r="BL232" s="86">
        <v>0</v>
      </c>
      <c r="BM232" s="86">
        <v>0</v>
      </c>
      <c r="BN232" s="86">
        <v>0</v>
      </c>
      <c r="BO232" s="86">
        <v>0</v>
      </c>
      <c r="BP232" s="86">
        <v>0</v>
      </c>
      <c r="BQ232" s="86">
        <f t="shared" si="292"/>
        <v>0</v>
      </c>
      <c r="BR232" s="86">
        <f t="shared" si="293"/>
        <v>0</v>
      </c>
      <c r="BS232" s="86">
        <f t="shared" si="294"/>
        <v>0</v>
      </c>
      <c r="BT232" s="86">
        <f t="shared" si="295"/>
        <v>0</v>
      </c>
      <c r="BU232" s="268">
        <v>0</v>
      </c>
      <c r="BW232" s="86">
        <f t="shared" si="278"/>
        <v>0</v>
      </c>
      <c r="BX232" s="86">
        <f t="shared" si="279"/>
        <v>0</v>
      </c>
      <c r="BY232" s="86">
        <f t="shared" si="280"/>
        <v>0</v>
      </c>
      <c r="BZ232" s="86">
        <f t="shared" si="281"/>
        <v>0</v>
      </c>
      <c r="CA232" s="86">
        <f t="shared" si="282"/>
        <v>0</v>
      </c>
      <c r="CB232" s="86">
        <f t="shared" si="283"/>
        <v>0</v>
      </c>
      <c r="CC232" s="86">
        <f t="shared" si="284"/>
        <v>0</v>
      </c>
      <c r="CD232" s="86">
        <f t="shared" si="285"/>
        <v>0</v>
      </c>
      <c r="CE232" s="86">
        <f t="shared" si="286"/>
        <v>0</v>
      </c>
      <c r="CF232" s="86">
        <f t="shared" si="297"/>
        <v>0</v>
      </c>
      <c r="CH232" s="264">
        <f t="shared" si="298"/>
        <v>0</v>
      </c>
      <c r="CI232" s="264">
        <f t="shared" si="299"/>
        <v>0</v>
      </c>
      <c r="CJ232" s="264">
        <f t="shared" si="300"/>
        <v>0</v>
      </c>
      <c r="CK232" s="293">
        <f t="shared" si="301"/>
        <v>0</v>
      </c>
      <c r="CL232" s="135" t="s">
        <v>706</v>
      </c>
      <c r="CM232" s="219">
        <v>0</v>
      </c>
      <c r="CN232" s="219">
        <v>0</v>
      </c>
      <c r="CO232" s="219">
        <v>0</v>
      </c>
      <c r="CP232" s="219">
        <f>CO232*4.44</f>
        <v>0</v>
      </c>
      <c r="CQ232" s="298">
        <v>0.04709668679881453</v>
      </c>
    </row>
    <row r="233" spans="6:74" ht="15">
      <c r="F233" s="86">
        <f>SUM(F13:F232)</f>
        <v>0.9999760000000019</v>
      </c>
      <c r="G233" s="255">
        <f>SUM(G13:G232)</f>
        <v>0.9999976774379606</v>
      </c>
      <c r="BK233" s="86" t="s">
        <v>102</v>
      </c>
      <c r="BV233" s="86" t="s">
        <v>102</v>
      </c>
    </row>
    <row r="234" spans="7:89" ht="16.5">
      <c r="G234" s="255"/>
      <c r="AD234" s="150" t="s">
        <v>117</v>
      </c>
      <c r="BK234" s="86" t="s">
        <v>103</v>
      </c>
      <c r="BL234" s="267">
        <f>SUM(BL13:BL232)</f>
        <v>2.973665855651356</v>
      </c>
      <c r="BM234" s="267">
        <f aca="true" t="shared" si="324" ref="BM234:BU234">SUM(BM13:BM232)</f>
        <v>0.3445525463581598</v>
      </c>
      <c r="BN234" s="267">
        <f t="shared" si="324"/>
        <v>0.9659273285816165</v>
      </c>
      <c r="BO234" s="267">
        <f t="shared" si="324"/>
        <v>0.27301298866453966</v>
      </c>
      <c r="BP234" s="267">
        <f t="shared" si="324"/>
        <v>0.41139392341748415</v>
      </c>
      <c r="BQ234" s="267">
        <f t="shared" si="324"/>
        <v>4.334204138676381</v>
      </c>
      <c r="BR234" s="267">
        <f t="shared" si="324"/>
        <v>0.6381972686676065</v>
      </c>
      <c r="BS234" s="267">
        <f t="shared" si="324"/>
        <v>0.10298012534777419</v>
      </c>
      <c r="BT234" s="267">
        <f t="shared" si="324"/>
        <v>0.24434783342434735</v>
      </c>
      <c r="BU234" s="267">
        <f t="shared" si="324"/>
        <v>10.288282008789267</v>
      </c>
      <c r="BV234" s="86" t="s">
        <v>103</v>
      </c>
      <c r="BW234" s="267">
        <f>SUM(BW13:BW232)</f>
        <v>2.973665855651356</v>
      </c>
      <c r="BX234" s="267">
        <f aca="true" t="shared" si="325" ref="BX234:CE234">SUM(BX13:BX232)</f>
        <v>0.631679668323293</v>
      </c>
      <c r="BY234" s="267">
        <f t="shared" si="325"/>
        <v>2.575806209550977</v>
      </c>
      <c r="BZ234" s="267">
        <f t="shared" si="325"/>
        <v>0.27301298866453966</v>
      </c>
      <c r="CA234" s="267">
        <f t="shared" si="325"/>
        <v>0.41139392341748415</v>
      </c>
      <c r="CB234" s="267">
        <f t="shared" si="325"/>
        <v>4.334204138676381</v>
      </c>
      <c r="CC234" s="267">
        <f t="shared" si="325"/>
        <v>1.701859383113617</v>
      </c>
      <c r="CD234" s="267">
        <f t="shared" si="325"/>
        <v>0.10298012534777419</v>
      </c>
      <c r="CE234" s="267">
        <f t="shared" si="325"/>
        <v>0.24434783342434735</v>
      </c>
      <c r="CF234" s="271">
        <f t="shared" si="297"/>
        <v>13.248950126169769</v>
      </c>
      <c r="CG234" s="86" t="s">
        <v>123</v>
      </c>
      <c r="CH234" s="292">
        <f>SUM(CH13:CH232)</f>
        <v>137.39592575680626</v>
      </c>
      <c r="CI234" s="292">
        <f>SUM(CI13:CI232)</f>
        <v>10.288282008789267</v>
      </c>
      <c r="CJ234" s="292">
        <f>SUM(CJ13:CJ232)</f>
        <v>13.248950126169769</v>
      </c>
      <c r="CK234" s="326">
        <f t="shared" si="301"/>
        <v>58.82533856019378</v>
      </c>
    </row>
    <row r="235" spans="6:89" ht="16.5">
      <c r="F235" s="150" t="s">
        <v>116</v>
      </c>
      <c r="G235" s="150"/>
      <c r="AD235" s="125" t="s">
        <v>123</v>
      </c>
      <c r="AE235" s="125" t="s">
        <v>124</v>
      </c>
      <c r="AF235" s="125" t="s">
        <v>122</v>
      </c>
      <c r="BU235" s="269">
        <f>SUM(BL234:BT234)-BU234</f>
        <v>0</v>
      </c>
      <c r="CG235" s="86" t="s">
        <v>796</v>
      </c>
      <c r="CH235" s="315">
        <f>SUM(CH13:CH63)/SUM($G13:$G63)</f>
        <v>367.1405108149145</v>
      </c>
      <c r="CI235" s="315">
        <f>SUM(CI13:CI63)/SUM($G13:$G63)</f>
        <v>27.21386667154454</v>
      </c>
      <c r="CJ235" s="315">
        <f>SUM(CJ13:CJ63)/SUM($G13:$G63)</f>
        <v>28.582318250242125</v>
      </c>
      <c r="CK235" s="326">
        <f t="shared" si="301"/>
        <v>126.90549303107504</v>
      </c>
    </row>
    <row r="236" spans="1:89" ht="18">
      <c r="A236" s="227" t="s">
        <v>449</v>
      </c>
      <c r="F236" s="125" t="s">
        <v>118</v>
      </c>
      <c r="G236" s="125" t="s">
        <v>119</v>
      </c>
      <c r="H236" s="125" t="s">
        <v>122</v>
      </c>
      <c r="AD236" s="86">
        <f>F237/F$246</f>
        <v>0.036724881397153526</v>
      </c>
      <c r="AE236" s="86">
        <f>G237/G$246</f>
        <v>0.10398762972434503</v>
      </c>
      <c r="AF236" s="86">
        <f>H237/H$246</f>
        <v>0.031874585887695955</v>
      </c>
      <c r="CG236" s="86" t="s">
        <v>797</v>
      </c>
      <c r="CH236" s="315">
        <f>SUM(CH64:CH232)/SUM($G64:$G232)</f>
        <v>121.5221919781708</v>
      </c>
      <c r="CI236" s="315">
        <f>SUM(CI64:CI232)/SUM($G64:$G232)</f>
        <v>9.118843651246106</v>
      </c>
      <c r="CJ236" s="315">
        <f>SUM(CJ64:CJ232)/SUM($G64:$G232)</f>
        <v>12.189532440528813</v>
      </c>
      <c r="CK236" s="326">
        <f t="shared" si="301"/>
        <v>54.121524035947935</v>
      </c>
    </row>
    <row r="237" spans="1:32" ht="15">
      <c r="A237" s="38" t="s">
        <v>285</v>
      </c>
      <c r="F237" s="86">
        <f>G237+H237</f>
        <v>0.036724</v>
      </c>
      <c r="G237" s="86">
        <v>0.006993999999999999</v>
      </c>
      <c r="H237" s="86">
        <v>0.02973</v>
      </c>
      <c r="AD237" s="86">
        <f aca="true" t="shared" si="326" ref="AD237:AD245">F238/F$246</f>
        <v>0.02193052633263198</v>
      </c>
      <c r="AE237" s="164">
        <f aca="true" t="shared" si="327" ref="AE237:AF243">G238/G$246</f>
        <v>0.32605786672217435</v>
      </c>
      <c r="AF237" s="86">
        <f t="shared" si="327"/>
        <v>0</v>
      </c>
    </row>
    <row r="238" spans="1:32" ht="15">
      <c r="A238" s="77" t="s">
        <v>442</v>
      </c>
      <c r="F238" s="189">
        <v>0.02193</v>
      </c>
      <c r="G238" s="189">
        <v>0.021930000000000005</v>
      </c>
      <c r="H238" s="86">
        <v>0</v>
      </c>
      <c r="AD238" s="86">
        <f t="shared" si="326"/>
        <v>0.03462983111594677</v>
      </c>
      <c r="AE238" s="86">
        <f t="shared" si="327"/>
        <v>0</v>
      </c>
      <c r="AF238" s="86">
        <f t="shared" si="327"/>
        <v>0.0371269772857391</v>
      </c>
    </row>
    <row r="239" spans="1:32" ht="15">
      <c r="A239" s="77" t="s">
        <v>675</v>
      </c>
      <c r="F239" s="86">
        <v>0.034629</v>
      </c>
      <c r="G239" s="86">
        <v>0</v>
      </c>
      <c r="H239" s="86">
        <v>0.034629</v>
      </c>
      <c r="AD239" s="86">
        <f t="shared" si="326"/>
        <v>0.13883333199996795</v>
      </c>
      <c r="AE239" s="86">
        <f t="shared" si="327"/>
        <v>0.23335513990900703</v>
      </c>
      <c r="AF239" s="86">
        <f t="shared" si="327"/>
        <v>0.13201739432497278</v>
      </c>
    </row>
    <row r="240" spans="1:32" ht="15">
      <c r="A240" s="77" t="s">
        <v>552</v>
      </c>
      <c r="F240" s="189">
        <f>G240+H240</f>
        <v>0.13882999999999998</v>
      </c>
      <c r="G240" s="86">
        <v>0.015694999999999997</v>
      </c>
      <c r="H240" s="86">
        <v>0.12313499999999998</v>
      </c>
      <c r="AD240" s="86">
        <f t="shared" si="326"/>
        <v>0.6612118690848582</v>
      </c>
      <c r="AE240" s="164">
        <f t="shared" si="327"/>
        <v>0</v>
      </c>
      <c r="AF240" s="164">
        <f t="shared" si="327"/>
        <v>0.7088916478506901</v>
      </c>
    </row>
    <row r="241" spans="1:32" ht="15">
      <c r="A241" s="77" t="s">
        <v>277</v>
      </c>
      <c r="F241" s="86">
        <v>0.6611960000000002</v>
      </c>
      <c r="G241" s="189">
        <v>0</v>
      </c>
      <c r="H241" s="189">
        <v>0.661196</v>
      </c>
      <c r="AD241" s="86">
        <f t="shared" si="326"/>
        <v>0.02019148459563029</v>
      </c>
      <c r="AE241" s="86">
        <f t="shared" si="327"/>
        <v>0.2223378631538255</v>
      </c>
      <c r="AF241" s="86">
        <f t="shared" si="327"/>
        <v>0.00561477316831025</v>
      </c>
    </row>
    <row r="242" spans="1:32" ht="15">
      <c r="A242" s="77" t="s">
        <v>651</v>
      </c>
      <c r="F242" s="189">
        <v>0.020191</v>
      </c>
      <c r="G242" s="86">
        <v>0.014953999999999999</v>
      </c>
      <c r="H242" s="86">
        <v>0.005237</v>
      </c>
      <c r="AD242" s="86">
        <f t="shared" si="326"/>
        <v>0.030415729977519457</v>
      </c>
      <c r="AE242" s="164">
        <f t="shared" si="327"/>
        <v>0.020919444527045136</v>
      </c>
      <c r="AF242" s="164">
        <f t="shared" si="327"/>
        <v>0.031100504118072126</v>
      </c>
    </row>
    <row r="243" spans="1:32" ht="15">
      <c r="A243" s="77" t="s">
        <v>128</v>
      </c>
      <c r="F243" s="189">
        <v>0.030415</v>
      </c>
      <c r="G243" s="189">
        <v>0.001407000000000002</v>
      </c>
      <c r="H243" s="189">
        <v>0.029008</v>
      </c>
      <c r="AD243" s="86">
        <f t="shared" si="326"/>
        <v>0.0560623454962919</v>
      </c>
      <c r="AE243" s="86">
        <f t="shared" si="327"/>
        <v>0.09334205596360282</v>
      </c>
      <c r="AF243" s="86">
        <f t="shared" si="327"/>
        <v>0.05337411736451961</v>
      </c>
    </row>
    <row r="244" spans="1:32" ht="15">
      <c r="A244" s="77" t="s">
        <v>657</v>
      </c>
      <c r="F244" s="86">
        <f>G244+H244</f>
        <v>0.056061</v>
      </c>
      <c r="G244" s="86">
        <v>0.006277999999999999</v>
      </c>
      <c r="H244" s="86">
        <v>0.049783</v>
      </c>
      <c r="AD244" s="210">
        <v>0</v>
      </c>
      <c r="AE244" s="210">
        <v>0</v>
      </c>
      <c r="AF244" s="210">
        <v>0</v>
      </c>
    </row>
    <row r="245" spans="1:32" ht="15">
      <c r="A245" s="77" t="s">
        <v>129</v>
      </c>
      <c r="F245" s="210">
        <v>0</v>
      </c>
      <c r="G245" s="210">
        <v>0</v>
      </c>
      <c r="H245" s="210">
        <v>0</v>
      </c>
      <c r="AD245" s="86">
        <f t="shared" si="326"/>
        <v>1</v>
      </c>
      <c r="AE245" s="86">
        <f>G246/G$246</f>
        <v>1</v>
      </c>
      <c r="AF245" s="86">
        <f>H246/H$246</f>
        <v>1</v>
      </c>
    </row>
    <row r="246" spans="1:8" ht="15">
      <c r="A246" s="86" t="s">
        <v>58</v>
      </c>
      <c r="F246" s="248">
        <f>SUM(F237:F245)</f>
        <v>0.9999760000000002</v>
      </c>
      <c r="G246" s="248">
        <f>SUM(G237:G245)</f>
        <v>0.06725800000000001</v>
      </c>
      <c r="H246" s="248">
        <f>SUM(H237:H245)</f>
        <v>0.932718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pane ySplit="4500" topLeftCell="BM88" activePane="bottomLeft" state="split"/>
      <selection pane="topLeft" activeCell="B3" sqref="B3"/>
      <selection pane="bottomLeft" activeCell="F109" sqref="F109"/>
    </sheetView>
  </sheetViews>
  <sheetFormatPr defaultColWidth="11.421875" defaultRowHeight="12.75"/>
  <cols>
    <col min="1" max="9" width="10.8515625" style="86" customWidth="1"/>
    <col min="10" max="10" width="11.8515625" style="86" bestFit="1" customWidth="1"/>
    <col min="11" max="11" width="13.421875" style="86" customWidth="1"/>
    <col min="12" max="13" width="13.7109375" style="86" customWidth="1"/>
    <col min="14" max="16384" width="10.8515625" style="86" customWidth="1"/>
  </cols>
  <sheetData>
    <row r="1" spans="2:11" ht="16.5">
      <c r="B1" s="150" t="s">
        <v>845</v>
      </c>
      <c r="F1" s="189"/>
      <c r="G1" s="189"/>
      <c r="J1" s="189"/>
      <c r="K1" s="219"/>
    </row>
    <row r="2" spans="3:11" ht="16.5">
      <c r="C2" s="150" t="s">
        <v>846</v>
      </c>
      <c r="F2" s="189"/>
      <c r="G2" s="189"/>
      <c r="J2" s="189"/>
      <c r="K2" s="219"/>
    </row>
    <row r="3" spans="6:11" ht="15">
      <c r="F3" s="189"/>
      <c r="G3" s="189"/>
      <c r="J3" s="189"/>
      <c r="K3" s="219"/>
    </row>
    <row r="4" spans="6:11" ht="15">
      <c r="F4" s="189"/>
      <c r="G4" s="189"/>
      <c r="J4" s="189"/>
      <c r="K4" s="219"/>
    </row>
    <row r="5" spans="6:11" ht="15">
      <c r="F5" s="189"/>
      <c r="G5" s="189"/>
      <c r="J5" s="189" t="s">
        <v>0</v>
      </c>
      <c r="K5" s="219"/>
    </row>
    <row r="6" spans="10:15" ht="15">
      <c r="J6" s="189"/>
      <c r="K6" s="219"/>
      <c r="L6" s="201" t="s">
        <v>834</v>
      </c>
      <c r="M6" s="202"/>
      <c r="N6" s="202"/>
      <c r="O6" s="86" t="s">
        <v>3</v>
      </c>
    </row>
    <row r="7" spans="5:15" ht="15">
      <c r="E7" s="86" t="s">
        <v>521</v>
      </c>
      <c r="F7" s="189" t="s">
        <v>380</v>
      </c>
      <c r="G7" s="189" t="s">
        <v>4</v>
      </c>
      <c r="H7" s="94" t="s">
        <v>522</v>
      </c>
      <c r="I7" s="94"/>
      <c r="J7" s="197" t="s">
        <v>50</v>
      </c>
      <c r="K7" s="186" t="s">
        <v>51</v>
      </c>
      <c r="N7" s="86" t="s">
        <v>5</v>
      </c>
      <c r="O7" s="86" t="s">
        <v>6</v>
      </c>
    </row>
    <row r="8" spans="1:15" ht="15">
      <c r="A8" s="94" t="s">
        <v>772</v>
      </c>
      <c r="B8" s="94" t="s">
        <v>771</v>
      </c>
      <c r="C8" s="94" t="s">
        <v>465</v>
      </c>
      <c r="D8" s="94"/>
      <c r="E8" s="94" t="s">
        <v>523</v>
      </c>
      <c r="F8" s="190" t="s">
        <v>523</v>
      </c>
      <c r="G8" s="190" t="s">
        <v>7</v>
      </c>
      <c r="H8" s="94" t="s">
        <v>524</v>
      </c>
      <c r="I8" s="94"/>
      <c r="J8" s="295" t="s">
        <v>53</v>
      </c>
      <c r="K8" s="165" t="s">
        <v>54</v>
      </c>
      <c r="L8" s="165" t="s">
        <v>233</v>
      </c>
      <c r="M8" s="165" t="s">
        <v>232</v>
      </c>
      <c r="N8" s="165" t="s">
        <v>1</v>
      </c>
      <c r="O8" s="165" t="s">
        <v>2</v>
      </c>
    </row>
    <row r="9" spans="1:16" ht="15">
      <c r="A9" s="151">
        <v>12007</v>
      </c>
      <c r="B9" s="151">
        <v>9</v>
      </c>
      <c r="C9" s="151">
        <v>0</v>
      </c>
      <c r="D9" s="151" t="s">
        <v>695</v>
      </c>
      <c r="E9" s="135">
        <v>0.014286</v>
      </c>
      <c r="F9" s="255">
        <v>0.005185385926985951</v>
      </c>
      <c r="G9" s="191">
        <f>F9/0.23999</f>
        <v>0.021606674973898708</v>
      </c>
      <c r="H9" s="135">
        <v>83</v>
      </c>
      <c r="I9" s="135"/>
      <c r="J9" s="189">
        <v>0.0991756912395333</v>
      </c>
      <c r="K9" s="307">
        <v>0.0023620469974606406</v>
      </c>
      <c r="L9" s="307">
        <v>0.006298791993228376</v>
      </c>
      <c r="M9" s="307">
        <v>0.027966636449933992</v>
      </c>
      <c r="N9" s="306">
        <v>5.393356800000001</v>
      </c>
      <c r="O9" s="308">
        <f>G9</f>
        <v>0.021606674973898708</v>
      </c>
      <c r="P9" s="94" t="s">
        <v>8</v>
      </c>
    </row>
    <row r="10" spans="1:16" ht="15">
      <c r="A10" s="86">
        <v>31024</v>
      </c>
      <c r="B10" s="86">
        <v>9</v>
      </c>
      <c r="C10" s="86">
        <v>0</v>
      </c>
      <c r="D10" s="86" t="s">
        <v>695</v>
      </c>
      <c r="E10" s="135">
        <v>0.017312</v>
      </c>
      <c r="F10" s="255">
        <v>0.006283732407110514</v>
      </c>
      <c r="G10" s="191">
        <f aca="true" t="shared" si="0" ref="G10:G73">F10/0.23999</f>
        <v>0.026183309334182732</v>
      </c>
      <c r="H10" s="135">
        <v>83</v>
      </c>
      <c r="I10" s="135"/>
      <c r="J10" s="189">
        <v>0.18302627382190795</v>
      </c>
      <c r="K10" s="307">
        <v>0.01128432665668906</v>
      </c>
      <c r="L10" s="307">
        <v>0.012110009094983382</v>
      </c>
      <c r="M10" s="307">
        <v>0.05376844038172622</v>
      </c>
      <c r="N10" s="306">
        <v>8.556768</v>
      </c>
      <c r="O10" s="308">
        <f>G10+O9</f>
        <v>0.04778998430808144</v>
      </c>
      <c r="P10" s="94" t="s">
        <v>8</v>
      </c>
    </row>
    <row r="11" spans="1:16" ht="15">
      <c r="A11" s="151">
        <v>21002</v>
      </c>
      <c r="B11" s="151">
        <v>9</v>
      </c>
      <c r="C11" s="151">
        <v>0</v>
      </c>
      <c r="D11" s="151" t="s">
        <v>695</v>
      </c>
      <c r="E11" s="135">
        <v>0.003814</v>
      </c>
      <c r="F11" s="255">
        <v>0.0013843666474537602</v>
      </c>
      <c r="G11" s="191">
        <f t="shared" si="0"/>
        <v>0.005768434715837161</v>
      </c>
      <c r="H11" s="135">
        <v>83</v>
      </c>
      <c r="I11" s="135"/>
      <c r="J11" s="189">
        <v>0.04638597325623315</v>
      </c>
      <c r="K11" s="307">
        <v>0.0021586152260416993</v>
      </c>
      <c r="L11" s="307">
        <v>0.003947355371216704</v>
      </c>
      <c r="M11" s="307">
        <v>0.017526257848202165</v>
      </c>
      <c r="N11" s="306">
        <v>12.660127200000003</v>
      </c>
      <c r="O11" s="308">
        <f aca="true" t="shared" si="1" ref="O11:O74">G11+O10</f>
        <v>0.053558419023918606</v>
      </c>
      <c r="P11" s="94" t="s">
        <v>8</v>
      </c>
    </row>
    <row r="12" spans="1:16" ht="15">
      <c r="A12" s="151">
        <v>13097</v>
      </c>
      <c r="B12" s="151">
        <v>9</v>
      </c>
      <c r="C12" s="151">
        <v>0</v>
      </c>
      <c r="D12" s="151" t="s">
        <v>695</v>
      </c>
      <c r="E12" s="135">
        <v>0.000716</v>
      </c>
      <c r="F12" s="255">
        <v>0.00025988634493363723</v>
      </c>
      <c r="G12" s="191">
        <f t="shared" si="0"/>
        <v>0.0010829048915939716</v>
      </c>
      <c r="H12" s="135">
        <v>83</v>
      </c>
      <c r="I12" s="135"/>
      <c r="J12" s="189">
        <v>0.010055002685482425</v>
      </c>
      <c r="K12" s="307">
        <v>0.0006283428093267506</v>
      </c>
      <c r="L12" s="307">
        <v>0.0007782192644499793</v>
      </c>
      <c r="M12" s="307">
        <v>0.0034552935341579083</v>
      </c>
      <c r="N12" s="306">
        <v>13.2954024</v>
      </c>
      <c r="O12" s="308">
        <f t="shared" si="1"/>
        <v>0.05464132391551258</v>
      </c>
      <c r="P12" s="94" t="s">
        <v>8</v>
      </c>
    </row>
    <row r="13" spans="1:16" ht="15">
      <c r="A13" s="151">
        <v>12004</v>
      </c>
      <c r="B13" s="151">
        <v>9</v>
      </c>
      <c r="C13" s="151">
        <v>0</v>
      </c>
      <c r="D13" s="151" t="s">
        <v>525</v>
      </c>
      <c r="E13" s="135">
        <v>0.014286</v>
      </c>
      <c r="F13" s="255">
        <v>0.005185385926985951</v>
      </c>
      <c r="G13" s="191">
        <f t="shared" si="0"/>
        <v>0.021606674973898708</v>
      </c>
      <c r="H13" s="135">
        <v>82</v>
      </c>
      <c r="I13" s="135"/>
      <c r="J13" s="189">
        <v>0.22598430408397474</v>
      </c>
      <c r="K13" s="307">
        <v>0.016806872866546863</v>
      </c>
      <c r="L13" s="307">
        <v>0.02627020218329623</v>
      </c>
      <c r="M13" s="307">
        <v>0.11663969769383527</v>
      </c>
      <c r="N13" s="306">
        <v>22.493928000000004</v>
      </c>
      <c r="O13" s="308">
        <f t="shared" si="1"/>
        <v>0.07624799888941129</v>
      </c>
      <c r="P13" s="94" t="s">
        <v>8</v>
      </c>
    </row>
    <row r="14" spans="1:16" ht="15">
      <c r="A14" s="151">
        <v>11009</v>
      </c>
      <c r="B14" s="151">
        <v>9</v>
      </c>
      <c r="C14" s="151">
        <v>0</v>
      </c>
      <c r="D14" s="151" t="s">
        <v>695</v>
      </c>
      <c r="E14" s="135">
        <v>0.008051</v>
      </c>
      <c r="F14" s="255">
        <v>0.0029222695014814435</v>
      </c>
      <c r="G14" s="191">
        <f t="shared" si="0"/>
        <v>0.012176630282434448</v>
      </c>
      <c r="H14" s="135">
        <v>83</v>
      </c>
      <c r="I14" s="135"/>
      <c r="J14" s="189">
        <v>0.08042377895027081</v>
      </c>
      <c r="K14" s="307">
        <v>0.00911327277653997</v>
      </c>
      <c r="L14" s="307">
        <v>0.016110354870887144</v>
      </c>
      <c r="M14" s="307">
        <v>0.07152997562673892</v>
      </c>
      <c r="N14" s="306">
        <v>24.477542400000008</v>
      </c>
      <c r="O14" s="308">
        <f t="shared" si="1"/>
        <v>0.08842462917184574</v>
      </c>
      <c r="P14" s="94" t="s">
        <v>8</v>
      </c>
    </row>
    <row r="15" spans="1:16" ht="15">
      <c r="A15" s="151">
        <v>31013</v>
      </c>
      <c r="B15" s="151">
        <v>9</v>
      </c>
      <c r="C15" s="151">
        <v>0</v>
      </c>
      <c r="D15" s="151" t="s">
        <v>695</v>
      </c>
      <c r="E15" s="135">
        <v>0.003758</v>
      </c>
      <c r="F15" s="255">
        <v>0.0013640403411461016</v>
      </c>
      <c r="G15" s="191">
        <f t="shared" si="0"/>
        <v>0.005683738243868918</v>
      </c>
      <c r="H15" s="135">
        <v>83</v>
      </c>
      <c r="I15" s="135"/>
      <c r="J15" s="189">
        <v>0.025092886115723686</v>
      </c>
      <c r="K15" s="307">
        <v>0.0047676483619875</v>
      </c>
      <c r="L15" s="307">
        <v>0.00796400409339516</v>
      </c>
      <c r="M15" s="307">
        <v>0.03536017817467451</v>
      </c>
      <c r="N15" s="306">
        <v>25.9231176</v>
      </c>
      <c r="O15" s="308">
        <f t="shared" si="1"/>
        <v>0.09410836741571466</v>
      </c>
      <c r="P15" s="94" t="s">
        <v>8</v>
      </c>
    </row>
    <row r="16" spans="1:16" ht="15">
      <c r="A16" s="151">
        <v>13011</v>
      </c>
      <c r="B16" s="151">
        <v>9</v>
      </c>
      <c r="C16" s="151">
        <v>0</v>
      </c>
      <c r="D16" s="151" t="s">
        <v>695</v>
      </c>
      <c r="E16" s="135">
        <v>0.000716</v>
      </c>
      <c r="F16" s="255">
        <v>0.00025988634493363723</v>
      </c>
      <c r="G16" s="191">
        <f t="shared" si="0"/>
        <v>0.0010829048915939716</v>
      </c>
      <c r="H16" s="135">
        <v>83</v>
      </c>
      <c r="I16" s="135"/>
      <c r="J16" s="189">
        <v>0.025516940777309174</v>
      </c>
      <c r="K16" s="307">
        <v>0.0015036971940591264</v>
      </c>
      <c r="L16" s="307">
        <v>0.0015795840067797486</v>
      </c>
      <c r="M16" s="307">
        <v>0.007013352990102084</v>
      </c>
      <c r="N16" s="306">
        <v>26.986231200000002</v>
      </c>
      <c r="O16" s="308">
        <f t="shared" si="1"/>
        <v>0.09519127230730863</v>
      </c>
      <c r="P16" s="94" t="s">
        <v>8</v>
      </c>
    </row>
    <row r="17" spans="1:16" ht="15">
      <c r="A17" s="151">
        <v>13135</v>
      </c>
      <c r="B17" s="151">
        <v>9</v>
      </c>
      <c r="C17" s="151">
        <v>0</v>
      </c>
      <c r="D17" s="151" t="s">
        <v>695</v>
      </c>
      <c r="E17" s="135">
        <v>0.002423</v>
      </c>
      <c r="F17" s="255">
        <v>0.000879475717561736</v>
      </c>
      <c r="G17" s="191">
        <f t="shared" si="0"/>
        <v>0.003664634849625967</v>
      </c>
      <c r="H17" s="135">
        <v>83</v>
      </c>
      <c r="I17" s="135"/>
      <c r="J17" s="189">
        <v>0.042565745254270454</v>
      </c>
      <c r="K17" s="307">
        <v>0.004838242175508027</v>
      </c>
      <c r="L17" s="307">
        <v>0.005660024285997713</v>
      </c>
      <c r="M17" s="307">
        <v>0.025130507829829847</v>
      </c>
      <c r="N17" s="306">
        <v>28.5744192</v>
      </c>
      <c r="O17" s="308">
        <f t="shared" si="1"/>
        <v>0.0988559071569346</v>
      </c>
      <c r="P17" s="94" t="s">
        <v>8</v>
      </c>
    </row>
    <row r="18" spans="1:16" ht="15">
      <c r="A18" s="151">
        <v>12006</v>
      </c>
      <c r="B18" s="151">
        <v>9</v>
      </c>
      <c r="C18" s="151">
        <v>0</v>
      </c>
      <c r="D18" s="151" t="s">
        <v>695</v>
      </c>
      <c r="E18" s="135">
        <v>0.012452</v>
      </c>
      <c r="F18" s="255">
        <v>0.004519699395410127</v>
      </c>
      <c r="G18" s="191">
        <f t="shared" si="0"/>
        <v>0.018832865516938732</v>
      </c>
      <c r="H18" s="135">
        <v>83</v>
      </c>
      <c r="I18" s="135"/>
      <c r="J18" s="189">
        <v>0.2692294535857904</v>
      </c>
      <c r="K18" s="307">
        <v>0.03139690539610762</v>
      </c>
      <c r="L18" s="307">
        <v>0.032188756730183475</v>
      </c>
      <c r="M18" s="307">
        <v>0.14291807988201463</v>
      </c>
      <c r="N18" s="306">
        <v>31.621147200000003</v>
      </c>
      <c r="O18" s="308">
        <f t="shared" si="1"/>
        <v>0.11768877267387333</v>
      </c>
      <c r="P18" s="94" t="s">
        <v>8</v>
      </c>
    </row>
    <row r="19" spans="1:16" ht="15">
      <c r="A19" s="151">
        <v>13093</v>
      </c>
      <c r="B19" s="151">
        <v>9</v>
      </c>
      <c r="C19" s="151">
        <v>0</v>
      </c>
      <c r="D19" s="151" t="s">
        <v>695</v>
      </c>
      <c r="E19" s="135">
        <v>0.000716</v>
      </c>
      <c r="F19" s="255">
        <v>0.00025988634493363723</v>
      </c>
      <c r="G19" s="191">
        <f t="shared" si="0"/>
        <v>0.0010829048915939716</v>
      </c>
      <c r="H19" s="135">
        <v>83</v>
      </c>
      <c r="I19" s="135"/>
      <c r="J19" s="189">
        <v>0.016998646049419343</v>
      </c>
      <c r="K19" s="307">
        <v>0.001196355602540607</v>
      </c>
      <c r="L19" s="307">
        <v>0.0020064473283332475</v>
      </c>
      <c r="M19" s="307">
        <v>0.00890862613779962</v>
      </c>
      <c r="N19" s="306">
        <v>34.2789312</v>
      </c>
      <c r="O19" s="308">
        <f t="shared" si="1"/>
        <v>0.1187716775654673</v>
      </c>
      <c r="P19" s="94" t="s">
        <v>8</v>
      </c>
    </row>
    <row r="20" spans="1:16" ht="15">
      <c r="A20" s="151">
        <v>12002</v>
      </c>
      <c r="B20" s="151">
        <v>9</v>
      </c>
      <c r="C20" s="151">
        <v>0</v>
      </c>
      <c r="D20" s="151" t="s">
        <v>695</v>
      </c>
      <c r="E20" s="135">
        <v>0.012452</v>
      </c>
      <c r="F20" s="255">
        <v>0.004519699395410127</v>
      </c>
      <c r="G20" s="191">
        <f t="shared" si="0"/>
        <v>0.018832865516938732</v>
      </c>
      <c r="H20" s="135">
        <v>83</v>
      </c>
      <c r="I20" s="135"/>
      <c r="J20" s="189">
        <v>0.44607625152939784</v>
      </c>
      <c r="K20" s="307">
        <v>0.0298923878613635</v>
      </c>
      <c r="L20" s="307">
        <v>0.03576528525575942</v>
      </c>
      <c r="M20" s="307">
        <v>0.15879786653557185</v>
      </c>
      <c r="N20" s="306">
        <v>35.13460800000001</v>
      </c>
      <c r="O20" s="308">
        <f t="shared" si="1"/>
        <v>0.13760454308240605</v>
      </c>
      <c r="P20" s="94" t="s">
        <v>8</v>
      </c>
    </row>
    <row r="21" spans="1:16" ht="15">
      <c r="A21" s="151">
        <v>13001</v>
      </c>
      <c r="B21" s="151">
        <v>9</v>
      </c>
      <c r="C21" s="151">
        <v>0</v>
      </c>
      <c r="D21" s="151" t="s">
        <v>695</v>
      </c>
      <c r="E21" s="135">
        <v>0.001407</v>
      </c>
      <c r="F21" s="255">
        <v>0.0005106984459799268</v>
      </c>
      <c r="G21" s="191">
        <f t="shared" si="0"/>
        <v>0.00212799885820212</v>
      </c>
      <c r="H21" s="135">
        <v>83</v>
      </c>
      <c r="I21" s="135"/>
      <c r="J21" s="189">
        <v>0.022182187001138116</v>
      </c>
      <c r="K21" s="307">
        <v>0.002160805980816748</v>
      </c>
      <c r="L21" s="307">
        <v>0.004103145380412204</v>
      </c>
      <c r="M21" s="307">
        <v>0.018217965489030187</v>
      </c>
      <c r="N21" s="306">
        <v>35.6726472</v>
      </c>
      <c r="O21" s="308">
        <f t="shared" si="1"/>
        <v>0.13973254194060816</v>
      </c>
      <c r="P21" s="94" t="s">
        <v>8</v>
      </c>
    </row>
    <row r="22" spans="1:16" ht="15">
      <c r="A22" s="157">
        <v>13062</v>
      </c>
      <c r="B22" s="159">
        <v>2</v>
      </c>
      <c r="C22" s="159">
        <v>0</v>
      </c>
      <c r="D22" s="159" t="s">
        <v>695</v>
      </c>
      <c r="E22" s="135">
        <v>0.000716</v>
      </c>
      <c r="F22" s="255">
        <v>0.00025988634493363723</v>
      </c>
      <c r="G22" s="191">
        <f t="shared" si="0"/>
        <v>0.0010829048915939716</v>
      </c>
      <c r="H22" s="135">
        <v>83</v>
      </c>
      <c r="I22" s="135"/>
      <c r="J22" s="189">
        <v>0.014741013370980837</v>
      </c>
      <c r="K22" s="307">
        <v>0.0023688068590742182</v>
      </c>
      <c r="L22" s="307">
        <v>0.0023839842216183426</v>
      </c>
      <c r="M22" s="307">
        <v>0.010584889943985442</v>
      </c>
      <c r="N22" s="306">
        <v>40.72891920000001</v>
      </c>
      <c r="O22" s="308">
        <f t="shared" si="1"/>
        <v>0.14081544683220212</v>
      </c>
      <c r="P22" s="94" t="s">
        <v>8</v>
      </c>
    </row>
    <row r="23" spans="1:16" ht="15">
      <c r="A23" s="151">
        <v>11003</v>
      </c>
      <c r="B23" s="151">
        <v>9</v>
      </c>
      <c r="C23" s="151">
        <v>0</v>
      </c>
      <c r="D23" s="151" t="s">
        <v>695</v>
      </c>
      <c r="E23" s="135">
        <v>0.012983</v>
      </c>
      <c r="F23" s="255">
        <v>0.004712436335577391</v>
      </c>
      <c r="G23" s="191">
        <f t="shared" si="0"/>
        <v>0.019635969563637612</v>
      </c>
      <c r="H23" s="135">
        <v>83</v>
      </c>
      <c r="I23" s="135"/>
      <c r="J23" s="189">
        <v>0.2538777951428963</v>
      </c>
      <c r="K23" s="307">
        <v>0.03143543756118952</v>
      </c>
      <c r="L23" s="307">
        <v>0.04340691082809033</v>
      </c>
      <c r="M23" s="307">
        <v>0.19272668407672108</v>
      </c>
      <c r="N23" s="306">
        <v>40.89746160000001</v>
      </c>
      <c r="O23" s="308">
        <f t="shared" si="1"/>
        <v>0.16045141639583974</v>
      </c>
      <c r="P23" s="94" t="s">
        <v>8</v>
      </c>
    </row>
    <row r="24" spans="1:16" ht="15">
      <c r="A24" s="86">
        <v>31018</v>
      </c>
      <c r="B24" s="86">
        <v>9</v>
      </c>
      <c r="C24" s="86">
        <v>0</v>
      </c>
      <c r="D24" s="86" t="s">
        <v>695</v>
      </c>
      <c r="E24" s="135">
        <v>0.003758</v>
      </c>
      <c r="F24" s="255">
        <v>0.0013640403411461016</v>
      </c>
      <c r="G24" s="191">
        <f t="shared" si="0"/>
        <v>0.005683738243868918</v>
      </c>
      <c r="H24" s="135">
        <v>83</v>
      </c>
      <c r="I24" s="135"/>
      <c r="J24" s="189">
        <v>0.2159780554960503</v>
      </c>
      <c r="K24" s="307">
        <v>0.012749575945465318</v>
      </c>
      <c r="L24" s="307">
        <v>0.013098088252628148</v>
      </c>
      <c r="M24" s="307">
        <v>0.058155511841668985</v>
      </c>
      <c r="N24" s="306">
        <v>42.63474480000001</v>
      </c>
      <c r="O24" s="308">
        <f t="shared" si="1"/>
        <v>0.16613515463970865</v>
      </c>
      <c r="P24" s="94" t="s">
        <v>8</v>
      </c>
    </row>
    <row r="25" spans="1:16" ht="15">
      <c r="A25" s="151">
        <v>11014</v>
      </c>
      <c r="B25" s="151">
        <v>6</v>
      </c>
      <c r="C25" s="151">
        <v>0</v>
      </c>
      <c r="D25" s="151" t="s">
        <v>695</v>
      </c>
      <c r="E25" s="135">
        <v>0.012983</v>
      </c>
      <c r="F25" s="255">
        <v>0.004712436335577391</v>
      </c>
      <c r="G25" s="191">
        <f t="shared" si="0"/>
        <v>0.019635969563637612</v>
      </c>
      <c r="H25" s="135">
        <v>83</v>
      </c>
      <c r="I25" s="135"/>
      <c r="J25" s="189">
        <v>0.33127956195475494</v>
      </c>
      <c r="K25" s="307">
        <v>0.04536775558732408</v>
      </c>
      <c r="L25" s="307">
        <v>0.047122195635059545</v>
      </c>
      <c r="M25" s="307">
        <v>0.2092225486196644</v>
      </c>
      <c r="N25" s="306">
        <v>44.397957600000005</v>
      </c>
      <c r="O25" s="308">
        <f t="shared" si="1"/>
        <v>0.18577112420334627</v>
      </c>
      <c r="P25" s="94" t="s">
        <v>8</v>
      </c>
    </row>
    <row r="26" spans="1:16" s="154" customFormat="1" ht="15">
      <c r="A26" s="195">
        <v>11015</v>
      </c>
      <c r="B26" s="195">
        <v>9</v>
      </c>
      <c r="C26" s="195">
        <v>0</v>
      </c>
      <c r="D26" s="195" t="s">
        <v>695</v>
      </c>
      <c r="E26" s="135">
        <v>0.012983</v>
      </c>
      <c r="F26" s="255">
        <v>0.004712436335577391</v>
      </c>
      <c r="G26" s="191">
        <f t="shared" si="0"/>
        <v>0.019635969563637612</v>
      </c>
      <c r="H26" s="135">
        <v>83</v>
      </c>
      <c r="I26" s="135"/>
      <c r="J26" s="189">
        <v>0.6622151160570129</v>
      </c>
      <c r="K26" s="307">
        <v>0.042271684914849735</v>
      </c>
      <c r="L26" s="307">
        <v>0.05080307965677904</v>
      </c>
      <c r="M26" s="307">
        <v>0.22556567367609898</v>
      </c>
      <c r="N26" s="306">
        <v>47.8660416</v>
      </c>
      <c r="O26" s="308">
        <f t="shared" si="1"/>
        <v>0.20540709376698388</v>
      </c>
      <c r="P26" s="94" t="s">
        <v>8</v>
      </c>
    </row>
    <row r="27" spans="1:16" ht="15">
      <c r="A27" s="86">
        <v>31023</v>
      </c>
      <c r="B27" s="86">
        <v>9</v>
      </c>
      <c r="C27" s="86">
        <v>0</v>
      </c>
      <c r="D27" s="86" t="s">
        <v>695</v>
      </c>
      <c r="E27" s="135">
        <v>0.017312</v>
      </c>
      <c r="F27" s="255">
        <v>0.006283732407110514</v>
      </c>
      <c r="G27" s="191">
        <f t="shared" si="0"/>
        <v>0.026183309334182732</v>
      </c>
      <c r="H27" s="135">
        <v>83</v>
      </c>
      <c r="I27" s="135"/>
      <c r="J27" s="189">
        <v>0.9362321425326168</v>
      </c>
      <c r="K27" s="307">
        <v>0.061898660124130964</v>
      </c>
      <c r="L27" s="307">
        <v>0.07299950179453239</v>
      </c>
      <c r="M27" s="307">
        <v>0.32411778796772384</v>
      </c>
      <c r="N27" s="306">
        <v>51.58045679999999</v>
      </c>
      <c r="O27" s="308">
        <f t="shared" si="1"/>
        <v>0.2315904031011666</v>
      </c>
      <c r="P27" s="94" t="s">
        <v>8</v>
      </c>
    </row>
    <row r="28" spans="1:16" ht="15">
      <c r="A28" s="151">
        <v>13031</v>
      </c>
      <c r="B28" s="151">
        <v>9</v>
      </c>
      <c r="C28" s="151">
        <v>0</v>
      </c>
      <c r="D28" s="151" t="s">
        <v>695</v>
      </c>
      <c r="E28" s="135">
        <v>0.002423</v>
      </c>
      <c r="F28" s="255">
        <v>0.000879475717561736</v>
      </c>
      <c r="G28" s="191">
        <f t="shared" si="0"/>
        <v>0.003664634849625967</v>
      </c>
      <c r="H28" s="135">
        <v>83</v>
      </c>
      <c r="I28" s="135"/>
      <c r="J28" s="189">
        <v>0.066833998204669</v>
      </c>
      <c r="K28" s="307">
        <v>0.008158755515705414</v>
      </c>
      <c r="L28" s="307">
        <v>0.010444337010504854</v>
      </c>
      <c r="M28" s="307">
        <v>0.04637285632664155</v>
      </c>
      <c r="N28" s="306">
        <v>52.7278416</v>
      </c>
      <c r="O28" s="308">
        <f t="shared" si="1"/>
        <v>0.23525503795079258</v>
      </c>
      <c r="P28" s="94" t="s">
        <v>8</v>
      </c>
    </row>
    <row r="29" spans="1:16" ht="15">
      <c r="A29" s="151">
        <v>11019</v>
      </c>
      <c r="B29" s="151">
        <v>9</v>
      </c>
      <c r="C29" s="151">
        <v>0</v>
      </c>
      <c r="D29" s="151" t="s">
        <v>695</v>
      </c>
      <c r="E29" s="135">
        <v>0.008051</v>
      </c>
      <c r="F29" s="255">
        <v>0.0029222695014814435</v>
      </c>
      <c r="G29" s="191">
        <f t="shared" si="0"/>
        <v>0.012176630282434448</v>
      </c>
      <c r="H29" s="135">
        <v>83</v>
      </c>
      <c r="I29" s="135"/>
      <c r="J29" s="189">
        <v>0.6009384225541454</v>
      </c>
      <c r="K29" s="307">
        <v>0.035249934307009935</v>
      </c>
      <c r="L29" s="307">
        <v>0.035249934307009935</v>
      </c>
      <c r="M29" s="307">
        <v>0.15650970832312414</v>
      </c>
      <c r="N29" s="306">
        <v>53.5575888</v>
      </c>
      <c r="O29" s="308">
        <f t="shared" si="1"/>
        <v>0.24743166823322704</v>
      </c>
      <c r="P29" s="94" t="s">
        <v>8</v>
      </c>
    </row>
    <row r="30" spans="1:16" ht="15">
      <c r="A30" s="151">
        <v>31014</v>
      </c>
      <c r="B30" s="151">
        <v>9</v>
      </c>
      <c r="C30" s="151">
        <v>0</v>
      </c>
      <c r="D30" s="151" t="s">
        <v>695</v>
      </c>
      <c r="E30" s="135">
        <v>0.008276</v>
      </c>
      <c r="F30" s="255">
        <v>0.0030039376964675723</v>
      </c>
      <c r="G30" s="191">
        <f t="shared" si="0"/>
        <v>0.012516928607306856</v>
      </c>
      <c r="H30" s="135">
        <v>83</v>
      </c>
      <c r="I30" s="135"/>
      <c r="J30" s="189">
        <v>0.29625734743872134</v>
      </c>
      <c r="K30" s="307">
        <v>0.025011926757113667</v>
      </c>
      <c r="L30" s="307">
        <v>0.036546446724009855</v>
      </c>
      <c r="M30" s="307">
        <v>0.16226622345460376</v>
      </c>
      <c r="N30" s="306">
        <v>54.01783920000001</v>
      </c>
      <c r="O30" s="308">
        <f t="shared" si="1"/>
        <v>0.2599485968405339</v>
      </c>
      <c r="P30" s="94" t="s">
        <v>8</v>
      </c>
    </row>
    <row r="31" spans="1:16" ht="15">
      <c r="A31" s="151">
        <v>13027</v>
      </c>
      <c r="B31" s="151">
        <v>9</v>
      </c>
      <c r="C31" s="151">
        <v>0</v>
      </c>
      <c r="D31" s="151" t="s">
        <v>695</v>
      </c>
      <c r="E31" s="135">
        <v>0.002423</v>
      </c>
      <c r="F31" s="255">
        <v>0.000879475717561736</v>
      </c>
      <c r="G31" s="191">
        <f t="shared" si="0"/>
        <v>0.003664634849625967</v>
      </c>
      <c r="H31" s="135">
        <v>83</v>
      </c>
      <c r="I31" s="135"/>
      <c r="J31" s="189">
        <v>0.11896580083885847</v>
      </c>
      <c r="K31" s="307">
        <v>0.01022733517195367</v>
      </c>
      <c r="L31" s="307">
        <v>0.010862932273035537</v>
      </c>
      <c r="M31" s="307">
        <v>0.04823141929227779</v>
      </c>
      <c r="N31" s="306">
        <v>54.841104</v>
      </c>
      <c r="O31" s="308">
        <f t="shared" si="1"/>
        <v>0.2636132316901599</v>
      </c>
      <c r="P31" s="94" t="s">
        <v>8</v>
      </c>
    </row>
    <row r="32" spans="1:16" ht="15">
      <c r="A32" s="151">
        <v>31007</v>
      </c>
      <c r="B32" s="151">
        <v>9</v>
      </c>
      <c r="C32" s="151">
        <v>0</v>
      </c>
      <c r="D32" s="151" t="s">
        <v>695</v>
      </c>
      <c r="E32" s="135">
        <v>0.003758</v>
      </c>
      <c r="F32" s="255">
        <v>0.0013640403411461016</v>
      </c>
      <c r="G32" s="191">
        <f t="shared" si="0"/>
        <v>0.005683738243868918</v>
      </c>
      <c r="H32" s="135">
        <v>83</v>
      </c>
      <c r="I32" s="135"/>
      <c r="J32" s="189">
        <v>0.19616264146022086</v>
      </c>
      <c r="K32" s="307">
        <v>0.014589720927285056</v>
      </c>
      <c r="L32" s="307">
        <v>0.016989477099463395</v>
      </c>
      <c r="M32" s="307">
        <v>0.07543327832161748</v>
      </c>
      <c r="N32" s="306">
        <v>55.30135440000001</v>
      </c>
      <c r="O32" s="308">
        <f t="shared" si="1"/>
        <v>0.2692969699340288</v>
      </c>
      <c r="P32" s="94" t="s">
        <v>8</v>
      </c>
    </row>
    <row r="33" spans="1:16" ht="15">
      <c r="A33" s="151">
        <v>13003</v>
      </c>
      <c r="B33" s="151">
        <v>9</v>
      </c>
      <c r="C33" s="151">
        <v>0</v>
      </c>
      <c r="D33" s="151" t="s">
        <v>695</v>
      </c>
      <c r="E33" s="135">
        <v>0.000716</v>
      </c>
      <c r="F33" s="255">
        <v>0.00025988634493363723</v>
      </c>
      <c r="G33" s="191">
        <f t="shared" si="0"/>
        <v>0.0010829048915939716</v>
      </c>
      <c r="H33" s="135">
        <v>83</v>
      </c>
      <c r="I33" s="135"/>
      <c r="J33" s="189">
        <v>0.05640287355460235</v>
      </c>
      <c r="K33" s="307">
        <v>0.0031849695298845084</v>
      </c>
      <c r="L33" s="307">
        <v>0.0032589591722871148</v>
      </c>
      <c r="M33" s="307">
        <v>0.014469778724954791</v>
      </c>
      <c r="N33" s="306">
        <v>55.677333600000004</v>
      </c>
      <c r="O33" s="308">
        <f t="shared" si="1"/>
        <v>0.27037987482562276</v>
      </c>
      <c r="P33" s="94" t="s">
        <v>8</v>
      </c>
    </row>
    <row r="34" spans="1:16" ht="15">
      <c r="A34" s="151">
        <v>13014</v>
      </c>
      <c r="B34" s="151">
        <v>9</v>
      </c>
      <c r="C34" s="151">
        <v>0</v>
      </c>
      <c r="D34" s="151" t="s">
        <v>695</v>
      </c>
      <c r="E34" s="135">
        <v>0.002423</v>
      </c>
      <c r="F34" s="255">
        <v>0.000879475717561736</v>
      </c>
      <c r="G34" s="191">
        <f t="shared" si="0"/>
        <v>0.003664634849625967</v>
      </c>
      <c r="H34" s="135">
        <v>83</v>
      </c>
      <c r="I34" s="135"/>
      <c r="J34" s="189">
        <v>0.09354191679558378</v>
      </c>
      <c r="K34" s="307">
        <v>0.006648730887680616</v>
      </c>
      <c r="L34" s="307">
        <v>0.011194213186326693</v>
      </c>
      <c r="M34" s="307">
        <v>0.04970230654729052</v>
      </c>
      <c r="N34" s="306">
        <v>56.51356320000001</v>
      </c>
      <c r="O34" s="308">
        <f t="shared" si="1"/>
        <v>0.27404450967524874</v>
      </c>
      <c r="P34" s="94" t="s">
        <v>8</v>
      </c>
    </row>
    <row r="35" spans="1:16" ht="15">
      <c r="A35" s="151">
        <v>11006</v>
      </c>
      <c r="B35" s="151">
        <v>9</v>
      </c>
      <c r="C35" s="151">
        <v>0</v>
      </c>
      <c r="D35" s="151" t="s">
        <v>695</v>
      </c>
      <c r="E35" s="135">
        <v>0.010952</v>
      </c>
      <c r="F35" s="255">
        <v>0.003975244762169266</v>
      </c>
      <c r="G35" s="191">
        <f t="shared" si="0"/>
        <v>0.01656421001778935</v>
      </c>
      <c r="H35" s="135">
        <v>83</v>
      </c>
      <c r="I35" s="135"/>
      <c r="J35" s="189">
        <v>0.255659916389392</v>
      </c>
      <c r="K35" s="307">
        <v>0.029860846079986878</v>
      </c>
      <c r="L35" s="307">
        <v>0.05182844616021046</v>
      </c>
      <c r="M35" s="307">
        <v>0.23011830095133448</v>
      </c>
      <c r="N35" s="306">
        <v>57.88783200000001</v>
      </c>
      <c r="O35" s="308">
        <f t="shared" si="1"/>
        <v>0.2906087196930381</v>
      </c>
      <c r="P35" s="94" t="s">
        <v>8</v>
      </c>
    </row>
    <row r="36" spans="1:16" ht="15">
      <c r="A36" s="151">
        <v>11007</v>
      </c>
      <c r="B36" s="151">
        <v>9</v>
      </c>
      <c r="C36" s="151">
        <v>0</v>
      </c>
      <c r="D36" s="151" t="s">
        <v>695</v>
      </c>
      <c r="E36" s="135">
        <v>0.008051</v>
      </c>
      <c r="F36" s="255">
        <v>0.0029222695014814435</v>
      </c>
      <c r="G36" s="191">
        <f t="shared" si="0"/>
        <v>0.012176630282434448</v>
      </c>
      <c r="H36" s="135">
        <v>83</v>
      </c>
      <c r="I36" s="135"/>
      <c r="J36" s="189">
        <v>0.34814749932849326</v>
      </c>
      <c r="K36" s="307">
        <v>0.034801950392432834</v>
      </c>
      <c r="L36" s="307">
        <v>0.03827915887224561</v>
      </c>
      <c r="M36" s="307">
        <v>0.16995946539277051</v>
      </c>
      <c r="N36" s="306">
        <v>58.16009280000001</v>
      </c>
      <c r="O36" s="308">
        <f t="shared" si="1"/>
        <v>0.3027853499754725</v>
      </c>
      <c r="P36" s="94" t="s">
        <v>8</v>
      </c>
    </row>
    <row r="37" spans="1:16" ht="15">
      <c r="A37" s="151">
        <v>13039</v>
      </c>
      <c r="B37" s="151">
        <v>2</v>
      </c>
      <c r="C37" s="151">
        <v>0</v>
      </c>
      <c r="D37" s="151" t="s">
        <v>695</v>
      </c>
      <c r="E37" s="135">
        <v>0.000716</v>
      </c>
      <c r="F37" s="255">
        <v>0.00025988634493363723</v>
      </c>
      <c r="G37" s="191">
        <f t="shared" si="0"/>
        <v>0.0010829048915939716</v>
      </c>
      <c r="H37" s="135">
        <v>83</v>
      </c>
      <c r="I37" s="135"/>
      <c r="J37" s="189">
        <v>0.013223277116568396</v>
      </c>
      <c r="K37" s="307">
        <v>0.0018611240819732563</v>
      </c>
      <c r="L37" s="307">
        <v>0.0034832047038765536</v>
      </c>
      <c r="M37" s="307">
        <v>0.015465428885211898</v>
      </c>
      <c r="N37" s="306">
        <v>59.50843200000001</v>
      </c>
      <c r="O37" s="308">
        <f t="shared" si="1"/>
        <v>0.3038682548670665</v>
      </c>
      <c r="P37" s="94" t="s">
        <v>8</v>
      </c>
    </row>
    <row r="38" spans="1:16" ht="15">
      <c r="A38" s="86">
        <v>31017</v>
      </c>
      <c r="B38" s="86">
        <v>9</v>
      </c>
      <c r="C38" s="86">
        <v>0</v>
      </c>
      <c r="D38" s="86" t="s">
        <v>695</v>
      </c>
      <c r="E38" s="135">
        <v>0.003758</v>
      </c>
      <c r="F38" s="255">
        <v>0.0013640403411461016</v>
      </c>
      <c r="G38" s="191">
        <f t="shared" si="0"/>
        <v>0.005683738243868918</v>
      </c>
      <c r="H38" s="135">
        <v>83</v>
      </c>
      <c r="I38" s="135"/>
      <c r="J38" s="189">
        <v>0.22055850296161889</v>
      </c>
      <c r="K38" s="307">
        <v>0.015575512881831342</v>
      </c>
      <c r="L38" s="307">
        <v>0.01873203863527754</v>
      </c>
      <c r="M38" s="307">
        <v>0.08317025154063228</v>
      </c>
      <c r="N38" s="306">
        <v>60.97345440000001</v>
      </c>
      <c r="O38" s="308">
        <f t="shared" si="1"/>
        <v>0.3095519931109354</v>
      </c>
      <c r="P38" s="94" t="s">
        <v>8</v>
      </c>
    </row>
    <row r="39" spans="1:16" ht="15">
      <c r="A39" s="151">
        <v>13128</v>
      </c>
      <c r="B39" s="151">
        <v>9</v>
      </c>
      <c r="C39" s="151">
        <v>0</v>
      </c>
      <c r="D39" s="151" t="s">
        <v>695</v>
      </c>
      <c r="E39" s="135">
        <v>0.002423</v>
      </c>
      <c r="F39" s="255">
        <v>0.000879475717561736</v>
      </c>
      <c r="G39" s="191">
        <f t="shared" si="0"/>
        <v>0.003664634849625967</v>
      </c>
      <c r="H39" s="135">
        <v>83</v>
      </c>
      <c r="I39" s="135"/>
      <c r="J39" s="189">
        <v>0.053415837181829594</v>
      </c>
      <c r="K39" s="307">
        <v>0.006483090431035039</v>
      </c>
      <c r="L39" s="307">
        <v>0.01220346434077184</v>
      </c>
      <c r="M39" s="307">
        <v>0.05418338167302698</v>
      </c>
      <c r="N39" s="306">
        <v>61.60872960000002</v>
      </c>
      <c r="O39" s="308">
        <f t="shared" si="1"/>
        <v>0.3132166279605614</v>
      </c>
      <c r="P39" s="94" t="s">
        <v>8</v>
      </c>
    </row>
    <row r="40" spans="1:16" ht="15">
      <c r="A40" s="151">
        <v>13032</v>
      </c>
      <c r="B40" s="151">
        <v>9</v>
      </c>
      <c r="C40" s="151">
        <v>0</v>
      </c>
      <c r="D40" s="151" t="s">
        <v>695</v>
      </c>
      <c r="E40" s="135">
        <v>0.000716</v>
      </c>
      <c r="F40" s="255">
        <v>0.00025988634493363723</v>
      </c>
      <c r="G40" s="191">
        <f t="shared" si="0"/>
        <v>0.0010829048915939716</v>
      </c>
      <c r="H40" s="135">
        <v>83</v>
      </c>
      <c r="I40" s="135"/>
      <c r="J40" s="189">
        <v>0.04114962419775733</v>
      </c>
      <c r="K40" s="307">
        <v>0.002929989839143218</v>
      </c>
      <c r="L40" s="307">
        <v>0.003611073983310801</v>
      </c>
      <c r="M40" s="307">
        <v>0.01603316848589996</v>
      </c>
      <c r="N40" s="306">
        <v>61.69300080000001</v>
      </c>
      <c r="O40" s="308">
        <f t="shared" si="1"/>
        <v>0.31429953285215534</v>
      </c>
      <c r="P40" s="94" t="s">
        <v>8</v>
      </c>
    </row>
    <row r="41" spans="1:16" ht="15">
      <c r="A41" s="86">
        <v>31027</v>
      </c>
      <c r="B41" s="86">
        <v>9</v>
      </c>
      <c r="C41" s="86">
        <v>0</v>
      </c>
      <c r="D41" s="86" t="s">
        <v>695</v>
      </c>
      <c r="E41" s="135">
        <v>0.003758</v>
      </c>
      <c r="F41" s="255">
        <v>0.0013640403411461016</v>
      </c>
      <c r="G41" s="191">
        <f t="shared" si="0"/>
        <v>0.005683738243868918</v>
      </c>
      <c r="H41" s="135">
        <v>83</v>
      </c>
      <c r="I41" s="135"/>
      <c r="J41" s="270">
        <v>0.23469814513793938</v>
      </c>
      <c r="K41" s="307">
        <v>0.015378354490922086</v>
      </c>
      <c r="L41" s="307">
        <v>0.019211989869713206</v>
      </c>
      <c r="M41" s="307">
        <v>0.08530123502152664</v>
      </c>
      <c r="N41" s="306">
        <v>62.53571280000001</v>
      </c>
      <c r="O41" s="308">
        <f t="shared" si="1"/>
        <v>0.31998327109602426</v>
      </c>
      <c r="P41" s="94" t="s">
        <v>8</v>
      </c>
    </row>
    <row r="42" spans="1:16" ht="15">
      <c r="A42" s="151">
        <v>21019</v>
      </c>
      <c r="B42" s="151">
        <v>9</v>
      </c>
      <c r="C42" s="151">
        <v>0</v>
      </c>
      <c r="D42" s="151" t="s">
        <v>629</v>
      </c>
      <c r="E42" s="135">
        <v>0.003814</v>
      </c>
      <c r="F42" s="255">
        <v>0.0013843666474537602</v>
      </c>
      <c r="G42" s="191">
        <f t="shared" si="0"/>
        <v>0.005768434715837161</v>
      </c>
      <c r="H42" s="135">
        <v>82</v>
      </c>
      <c r="I42" s="135"/>
      <c r="J42" s="189">
        <v>0.21394140606415152</v>
      </c>
      <c r="K42" s="307">
        <v>0.015589325129643845</v>
      </c>
      <c r="L42" s="307">
        <v>0.019864110900316312</v>
      </c>
      <c r="M42" s="307">
        <v>0.08819665239740443</v>
      </c>
      <c r="N42" s="306">
        <v>63.70902720000001</v>
      </c>
      <c r="O42" s="308">
        <f t="shared" si="1"/>
        <v>0.3257517058118614</v>
      </c>
      <c r="P42" s="94" t="s">
        <v>8</v>
      </c>
    </row>
    <row r="43" spans="1:16" ht="15">
      <c r="A43" s="151">
        <v>13067</v>
      </c>
      <c r="B43" s="151">
        <v>9</v>
      </c>
      <c r="C43" s="151">
        <v>0</v>
      </c>
      <c r="D43" s="151" t="s">
        <v>695</v>
      </c>
      <c r="E43" s="135">
        <v>0.000716</v>
      </c>
      <c r="F43" s="255">
        <v>0.00025988634493363723</v>
      </c>
      <c r="G43" s="191">
        <f t="shared" si="0"/>
        <v>0.0010829048915939716</v>
      </c>
      <c r="H43" s="135">
        <v>83</v>
      </c>
      <c r="I43" s="135"/>
      <c r="J43" s="189">
        <v>0.052039381823166586</v>
      </c>
      <c r="K43" s="307">
        <v>0.003462715264441985</v>
      </c>
      <c r="L43" s="307">
        <v>0.0037453936418263027</v>
      </c>
      <c r="M43" s="307">
        <v>0.016629547769708784</v>
      </c>
      <c r="N43" s="306">
        <v>63.98777040000001</v>
      </c>
      <c r="O43" s="308">
        <f t="shared" si="1"/>
        <v>0.3268346107034554</v>
      </c>
      <c r="P43" s="94" t="s">
        <v>8</v>
      </c>
    </row>
    <row r="44" spans="1:16" ht="15">
      <c r="A44" s="86">
        <v>31026</v>
      </c>
      <c r="B44" s="86">
        <v>9</v>
      </c>
      <c r="C44" s="86">
        <v>0</v>
      </c>
      <c r="D44" s="86" t="s">
        <v>695</v>
      </c>
      <c r="E44" s="135">
        <v>0.003758</v>
      </c>
      <c r="F44" s="255">
        <v>0.0013640403411461016</v>
      </c>
      <c r="G44" s="191">
        <f t="shared" si="0"/>
        <v>0.005683738243868918</v>
      </c>
      <c r="H44" s="135">
        <v>83</v>
      </c>
      <c r="I44" s="135"/>
      <c r="J44" s="270">
        <v>0.21767082955941258</v>
      </c>
      <c r="K44" s="307">
        <v>0.0175112498107586</v>
      </c>
      <c r="L44" s="307">
        <v>0.019896069741201384</v>
      </c>
      <c r="M44" s="307">
        <v>0.08833854965093416</v>
      </c>
      <c r="N44" s="306">
        <v>64.7624172</v>
      </c>
      <c r="O44" s="308">
        <f t="shared" si="1"/>
        <v>0.3325183489473243</v>
      </c>
      <c r="P44" s="94" t="s">
        <v>8</v>
      </c>
    </row>
    <row r="45" spans="1:16" ht="15">
      <c r="A45" s="151">
        <v>11008</v>
      </c>
      <c r="B45" s="151">
        <v>9</v>
      </c>
      <c r="C45" s="151">
        <v>0</v>
      </c>
      <c r="D45" s="151" t="s">
        <v>695</v>
      </c>
      <c r="E45" s="135">
        <v>0.008051</v>
      </c>
      <c r="F45" s="255">
        <v>0.0029222695014814435</v>
      </c>
      <c r="G45" s="191">
        <f t="shared" si="0"/>
        <v>0.012176630282434448</v>
      </c>
      <c r="H45" s="135">
        <v>83</v>
      </c>
      <c r="I45" s="135"/>
      <c r="J45" s="189">
        <v>0.44201079571607715</v>
      </c>
      <c r="K45" s="307">
        <v>0.03288201932995953</v>
      </c>
      <c r="L45" s="307">
        <v>0.04273766545065585</v>
      </c>
      <c r="M45" s="307">
        <v>0.18975523460091198</v>
      </c>
      <c r="N45" s="306">
        <v>64.93420080000001</v>
      </c>
      <c r="O45" s="308">
        <f t="shared" si="1"/>
        <v>0.3446949792297587</v>
      </c>
      <c r="P45" s="94" t="s">
        <v>8</v>
      </c>
    </row>
    <row r="46" spans="1:16" ht="15">
      <c r="A46" s="151">
        <v>31001</v>
      </c>
      <c r="B46" s="151">
        <v>9</v>
      </c>
      <c r="C46" s="151">
        <v>0</v>
      </c>
      <c r="D46" s="151" t="s">
        <v>695</v>
      </c>
      <c r="E46" s="135">
        <v>0.017312</v>
      </c>
      <c r="F46" s="255">
        <v>0.006283732407110514</v>
      </c>
      <c r="G46" s="191">
        <f t="shared" si="0"/>
        <v>0.026183309334182732</v>
      </c>
      <c r="H46" s="135">
        <v>83</v>
      </c>
      <c r="I46" s="135"/>
      <c r="J46" s="189">
        <v>1.2270558457985055</v>
      </c>
      <c r="K46" s="307">
        <v>0.08031137849809435</v>
      </c>
      <c r="L46" s="307">
        <v>0.09306358504508443</v>
      </c>
      <c r="M46" s="307">
        <v>0.4132023176001749</v>
      </c>
      <c r="N46" s="306">
        <v>65.75746560000002</v>
      </c>
      <c r="O46" s="308">
        <f t="shared" si="1"/>
        <v>0.37087828856394145</v>
      </c>
      <c r="P46" s="94" t="s">
        <v>8</v>
      </c>
    </row>
    <row r="47" spans="1:16" ht="15">
      <c r="A47" s="151">
        <v>31009</v>
      </c>
      <c r="B47" s="151">
        <v>9</v>
      </c>
      <c r="C47" s="151">
        <v>0</v>
      </c>
      <c r="D47" s="151" t="s">
        <v>695</v>
      </c>
      <c r="E47" s="135">
        <v>0.017312</v>
      </c>
      <c r="F47" s="255">
        <v>0.006283732407110514</v>
      </c>
      <c r="G47" s="191">
        <f t="shared" si="0"/>
        <v>0.026183309334182732</v>
      </c>
      <c r="H47" s="135">
        <v>83</v>
      </c>
      <c r="I47" s="135"/>
      <c r="J47" s="189">
        <v>0.638527752280942</v>
      </c>
      <c r="K47" s="307">
        <v>0.07111878068508423</v>
      </c>
      <c r="L47" s="307">
        <v>0.09410027521760952</v>
      </c>
      <c r="M47" s="307">
        <v>0.4178052219661863</v>
      </c>
      <c r="N47" s="306">
        <v>66.48997680000001</v>
      </c>
      <c r="O47" s="308">
        <f t="shared" si="1"/>
        <v>0.3970615978981242</v>
      </c>
      <c r="P47" s="94" t="s">
        <v>8</v>
      </c>
    </row>
    <row r="48" spans="1:16" ht="15">
      <c r="A48" s="151">
        <v>11016</v>
      </c>
      <c r="B48" s="151">
        <v>9</v>
      </c>
      <c r="C48" s="151">
        <v>0</v>
      </c>
      <c r="D48" s="151" t="s">
        <v>695</v>
      </c>
      <c r="E48" s="135">
        <v>0.010952</v>
      </c>
      <c r="F48" s="255">
        <v>0.003975244762169266</v>
      </c>
      <c r="G48" s="191">
        <f t="shared" si="0"/>
        <v>0.01656421001778935</v>
      </c>
      <c r="H48" s="135">
        <v>83</v>
      </c>
      <c r="I48" s="135"/>
      <c r="J48" s="189">
        <v>0.3398158480045153</v>
      </c>
      <c r="K48" s="307">
        <v>0.033969977085746</v>
      </c>
      <c r="L48" s="307">
        <v>0.06040654732760028</v>
      </c>
      <c r="M48" s="307">
        <v>0.26820507013454525</v>
      </c>
      <c r="N48" s="306">
        <v>67.46881920000001</v>
      </c>
      <c r="O48" s="308">
        <f t="shared" si="1"/>
        <v>0.4136258079159135</v>
      </c>
      <c r="P48" s="156" t="s">
        <v>9</v>
      </c>
    </row>
    <row r="49" spans="1:16" ht="15">
      <c r="A49" s="151">
        <v>12005</v>
      </c>
      <c r="B49" s="151">
        <v>9</v>
      </c>
      <c r="C49" s="151">
        <v>0</v>
      </c>
      <c r="D49" s="151" t="s">
        <v>695</v>
      </c>
      <c r="E49" s="135">
        <v>0.012452</v>
      </c>
      <c r="F49" s="255">
        <v>0.004519699395410127</v>
      </c>
      <c r="G49" s="191">
        <f t="shared" si="0"/>
        <v>0.018832865516938732</v>
      </c>
      <c r="H49" s="135">
        <v>83</v>
      </c>
      <c r="I49" s="135"/>
      <c r="J49" s="189">
        <v>0.40846331316079476</v>
      </c>
      <c r="K49" s="307">
        <v>0.04576900710958437</v>
      </c>
      <c r="L49" s="307">
        <v>0.06995346660448443</v>
      </c>
      <c r="M49" s="307">
        <v>0.31059339172391087</v>
      </c>
      <c r="N49" s="306">
        <v>68.71992240000002</v>
      </c>
      <c r="O49" s="308">
        <f t="shared" si="1"/>
        <v>0.43245867343285227</v>
      </c>
      <c r="P49" s="156" t="s">
        <v>9</v>
      </c>
    </row>
    <row r="50" spans="1:16" ht="15">
      <c r="A50" s="151">
        <v>11005</v>
      </c>
      <c r="B50" s="151">
        <v>9</v>
      </c>
      <c r="C50" s="151">
        <v>0</v>
      </c>
      <c r="D50" s="151" t="s">
        <v>695</v>
      </c>
      <c r="E50" s="135">
        <v>0.012983</v>
      </c>
      <c r="F50" s="255">
        <v>0.004712436335577391</v>
      </c>
      <c r="G50" s="191">
        <f t="shared" si="0"/>
        <v>0.019635969563637612</v>
      </c>
      <c r="H50" s="135">
        <v>83</v>
      </c>
      <c r="I50" s="135"/>
      <c r="J50" s="189">
        <v>0.7471850556238088</v>
      </c>
      <c r="K50" s="307">
        <v>0.05017698536523423</v>
      </c>
      <c r="L50" s="307">
        <v>0.07363832090553983</v>
      </c>
      <c r="M50" s="307">
        <v>0.32695414482059687</v>
      </c>
      <c r="N50" s="306">
        <v>69.38112720000001</v>
      </c>
      <c r="O50" s="308">
        <f t="shared" si="1"/>
        <v>0.4520946429964899</v>
      </c>
      <c r="P50" s="156" t="s">
        <v>9</v>
      </c>
    </row>
    <row r="51" spans="1:16" ht="15">
      <c r="A51" s="151">
        <v>13057</v>
      </c>
      <c r="B51" s="151">
        <v>9</v>
      </c>
      <c r="C51" s="151">
        <v>0</v>
      </c>
      <c r="D51" s="151" t="s">
        <v>695</v>
      </c>
      <c r="E51" s="135">
        <v>0.002423</v>
      </c>
      <c r="F51" s="255">
        <v>0.000879475717561736</v>
      </c>
      <c r="G51" s="191">
        <f t="shared" si="0"/>
        <v>0.003664634849625967</v>
      </c>
      <c r="H51" s="135">
        <v>83</v>
      </c>
      <c r="I51" s="135"/>
      <c r="J51" s="189">
        <v>0.07973854540845236</v>
      </c>
      <c r="K51" s="307">
        <v>0.00963411121094393</v>
      </c>
      <c r="L51" s="307">
        <v>0.014429980246379833</v>
      </c>
      <c r="M51" s="307">
        <v>0.06406911229392646</v>
      </c>
      <c r="N51" s="306">
        <v>72.84921120000001</v>
      </c>
      <c r="O51" s="308">
        <f t="shared" si="1"/>
        <v>0.45575927784611586</v>
      </c>
      <c r="P51" s="156" t="s">
        <v>9</v>
      </c>
    </row>
    <row r="52" spans="1:16" ht="15">
      <c r="A52" s="151">
        <v>13034</v>
      </c>
      <c r="B52" s="151">
        <v>9</v>
      </c>
      <c r="C52" s="151">
        <v>0</v>
      </c>
      <c r="D52" s="151" t="s">
        <v>695</v>
      </c>
      <c r="E52" s="135">
        <v>0.000716</v>
      </c>
      <c r="F52" s="255">
        <v>0.00025988634493363723</v>
      </c>
      <c r="G52" s="191">
        <f t="shared" si="0"/>
        <v>0.0010829048915939716</v>
      </c>
      <c r="H52" s="135">
        <v>83</v>
      </c>
      <c r="I52" s="135"/>
      <c r="J52" s="189">
        <v>0.05359506148393934</v>
      </c>
      <c r="K52" s="307">
        <v>0.003825833663310162</v>
      </c>
      <c r="L52" s="307">
        <v>0.004292537561541988</v>
      </c>
      <c r="M52" s="307">
        <v>0.01905886677324643</v>
      </c>
      <c r="N52" s="306">
        <v>73.33539120000002</v>
      </c>
      <c r="O52" s="308">
        <f t="shared" si="1"/>
        <v>0.4568421827377098</v>
      </c>
      <c r="P52" s="156" t="s">
        <v>9</v>
      </c>
    </row>
    <row r="53" spans="1:16" ht="15">
      <c r="A53" s="151">
        <v>31010</v>
      </c>
      <c r="B53" s="151">
        <v>9</v>
      </c>
      <c r="C53" s="151">
        <v>0</v>
      </c>
      <c r="D53" s="151" t="s">
        <v>695</v>
      </c>
      <c r="E53" s="135">
        <v>0.017312</v>
      </c>
      <c r="F53" s="255">
        <v>0.006283732407110514</v>
      </c>
      <c r="G53" s="191">
        <f t="shared" si="0"/>
        <v>0.026183309334182732</v>
      </c>
      <c r="H53" s="135">
        <v>83</v>
      </c>
      <c r="I53" s="135"/>
      <c r="J53" s="189">
        <v>1.0403598722508451</v>
      </c>
      <c r="K53" s="307">
        <v>0.07827469515030169</v>
      </c>
      <c r="L53" s="307">
        <v>0.10664606115502602</v>
      </c>
      <c r="M53" s="307">
        <v>0.4735085115283156</v>
      </c>
      <c r="N53" s="306">
        <v>75.35465880000002</v>
      </c>
      <c r="O53" s="308">
        <f t="shared" si="1"/>
        <v>0.48302549207189255</v>
      </c>
      <c r="P53" s="156" t="s">
        <v>9</v>
      </c>
    </row>
    <row r="54" spans="1:16" ht="15">
      <c r="A54" s="151">
        <v>11012</v>
      </c>
      <c r="B54" s="151">
        <v>9</v>
      </c>
      <c r="C54" s="151">
        <v>0</v>
      </c>
      <c r="D54" s="151" t="s">
        <v>695</v>
      </c>
      <c r="E54" s="135">
        <v>0.012983</v>
      </c>
      <c r="F54" s="255">
        <v>0.004712436335577391</v>
      </c>
      <c r="G54" s="191">
        <f t="shared" si="0"/>
        <v>0.019635969563637612</v>
      </c>
      <c r="H54" s="135">
        <v>83</v>
      </c>
      <c r="I54" s="135"/>
      <c r="J54" s="189">
        <v>0.9584058770570588</v>
      </c>
      <c r="K54" s="307">
        <v>0.056637452835130705</v>
      </c>
      <c r="L54" s="307">
        <v>0.08027079230168488</v>
      </c>
      <c r="M54" s="307">
        <v>0.3564023178194809</v>
      </c>
      <c r="N54" s="306">
        <v>75.63016080000001</v>
      </c>
      <c r="O54" s="308">
        <f t="shared" si="1"/>
        <v>0.5026614616355302</v>
      </c>
      <c r="P54" s="156" t="s">
        <v>9</v>
      </c>
    </row>
    <row r="55" spans="1:16" ht="15">
      <c r="A55" s="151">
        <v>13127</v>
      </c>
      <c r="B55" s="151">
        <v>9</v>
      </c>
      <c r="C55" s="151">
        <v>0</v>
      </c>
      <c r="D55" s="151" t="s">
        <v>695</v>
      </c>
      <c r="E55" s="135">
        <v>0.000716</v>
      </c>
      <c r="F55" s="255">
        <v>0.00025988634493363723</v>
      </c>
      <c r="G55" s="191">
        <f t="shared" si="0"/>
        <v>0.0010829048915939716</v>
      </c>
      <c r="H55" s="135">
        <v>83</v>
      </c>
      <c r="I55" s="135"/>
      <c r="J55" s="189">
        <v>0.04731542773130786</v>
      </c>
      <c r="K55" s="307">
        <v>0.00353898151122621</v>
      </c>
      <c r="L55" s="307">
        <v>0.004472389307689862</v>
      </c>
      <c r="M55" s="307">
        <v>0.019857408526142987</v>
      </c>
      <c r="N55" s="306">
        <v>76.4080488</v>
      </c>
      <c r="O55" s="308">
        <f t="shared" si="1"/>
        <v>0.5037443665271242</v>
      </c>
      <c r="P55" s="156" t="s">
        <v>9</v>
      </c>
    </row>
    <row r="56" spans="1:16" ht="15">
      <c r="A56" s="151">
        <v>31002</v>
      </c>
      <c r="B56" s="151">
        <v>9</v>
      </c>
      <c r="C56" s="151">
        <v>0</v>
      </c>
      <c r="D56" s="151" t="s">
        <v>695</v>
      </c>
      <c r="E56" s="135">
        <v>0.017312</v>
      </c>
      <c r="F56" s="255">
        <v>0.006283732407110514</v>
      </c>
      <c r="G56" s="191">
        <f t="shared" si="0"/>
        <v>0.026183309334182732</v>
      </c>
      <c r="H56" s="135">
        <v>83</v>
      </c>
      <c r="I56" s="135"/>
      <c r="J56" s="189">
        <v>1.0825614190969992</v>
      </c>
      <c r="K56" s="307">
        <v>0.08815536166189039</v>
      </c>
      <c r="L56" s="307">
        <v>0.10847632389324509</v>
      </c>
      <c r="M56" s="307">
        <v>0.48163487808600824</v>
      </c>
      <c r="N56" s="306">
        <v>76.64789760000001</v>
      </c>
      <c r="O56" s="308">
        <f t="shared" si="1"/>
        <v>0.529927675861307</v>
      </c>
      <c r="P56" s="156" t="s">
        <v>9</v>
      </c>
    </row>
    <row r="57" spans="1:16" ht="15">
      <c r="A57" s="151">
        <v>13022</v>
      </c>
      <c r="B57" s="151">
        <v>8</v>
      </c>
      <c r="C57" s="151">
        <v>0</v>
      </c>
      <c r="D57" s="151" t="s">
        <v>695</v>
      </c>
      <c r="E57" s="135">
        <v>0.000716</v>
      </c>
      <c r="F57" s="255">
        <v>0.00025988634493363723</v>
      </c>
      <c r="G57" s="191">
        <f t="shared" si="0"/>
        <v>0.0010829048915939716</v>
      </c>
      <c r="H57" s="135">
        <v>83</v>
      </c>
      <c r="I57" s="135"/>
      <c r="J57" s="189">
        <v>0.03638772669953829</v>
      </c>
      <c r="K57" s="307">
        <v>0.0035913434120034395</v>
      </c>
      <c r="L57" s="307">
        <v>0.0045190596975130445</v>
      </c>
      <c r="M57" s="307">
        <v>0.02006462505695792</v>
      </c>
      <c r="N57" s="306">
        <v>77.20538400000001</v>
      </c>
      <c r="O57" s="308">
        <f t="shared" si="1"/>
        <v>0.531010580752901</v>
      </c>
      <c r="P57" s="156" t="s">
        <v>9</v>
      </c>
    </row>
    <row r="58" spans="1:16" ht="15">
      <c r="A58" s="151">
        <v>13002</v>
      </c>
      <c r="B58" s="151">
        <v>8</v>
      </c>
      <c r="C58" s="151">
        <v>0</v>
      </c>
      <c r="D58" s="151" t="s">
        <v>695</v>
      </c>
      <c r="E58" s="135">
        <v>0.002423</v>
      </c>
      <c r="F58" s="255">
        <v>0.000879475717561736</v>
      </c>
      <c r="G58" s="191">
        <f t="shared" si="0"/>
        <v>0.003664634849625967</v>
      </c>
      <c r="H58" s="135">
        <v>83</v>
      </c>
      <c r="I58" s="135"/>
      <c r="J58" s="189">
        <v>0.1183237835650384</v>
      </c>
      <c r="K58" s="307">
        <v>0.011748916110907231</v>
      </c>
      <c r="L58" s="307">
        <v>0.01581930562692646</v>
      </c>
      <c r="M58" s="307">
        <v>0.0702377169835535</v>
      </c>
      <c r="N58" s="306">
        <v>79.86316800000003</v>
      </c>
      <c r="O58" s="308">
        <f t="shared" si="1"/>
        <v>0.534675215602527</v>
      </c>
      <c r="P58" s="156" t="s">
        <v>9</v>
      </c>
    </row>
    <row r="59" spans="1:16" ht="15">
      <c r="A59" s="151">
        <v>11021</v>
      </c>
      <c r="B59" s="151">
        <v>9</v>
      </c>
      <c r="C59" s="151">
        <v>0</v>
      </c>
      <c r="D59" s="151" t="s">
        <v>695</v>
      </c>
      <c r="E59" s="135">
        <v>0.012983</v>
      </c>
      <c r="F59" s="255">
        <v>0.004712436335577391</v>
      </c>
      <c r="G59" s="191">
        <f t="shared" si="0"/>
        <v>0.019635969563637612</v>
      </c>
      <c r="H59" s="135">
        <v>83</v>
      </c>
      <c r="I59" s="135"/>
      <c r="J59" s="189">
        <v>1.17547483198276</v>
      </c>
      <c r="K59" s="307">
        <v>0.0686089261020315</v>
      </c>
      <c r="L59" s="307">
        <v>0.0869789454253793</v>
      </c>
      <c r="M59" s="307">
        <v>0.3861865176886841</v>
      </c>
      <c r="N59" s="306">
        <v>81.95050080000001</v>
      </c>
      <c r="O59" s="308">
        <f t="shared" si="1"/>
        <v>0.5543111851661646</v>
      </c>
      <c r="P59" s="156" t="s">
        <v>9</v>
      </c>
    </row>
    <row r="60" spans="1:16" ht="15">
      <c r="A60" s="151">
        <v>21004</v>
      </c>
      <c r="B60" s="151">
        <v>9</v>
      </c>
      <c r="C60" s="151">
        <v>0</v>
      </c>
      <c r="D60" s="151" t="s">
        <v>695</v>
      </c>
      <c r="E60" s="135">
        <v>0.003814</v>
      </c>
      <c r="F60" s="255">
        <v>0.0013843666474537602</v>
      </c>
      <c r="G60" s="191">
        <f t="shared" si="0"/>
        <v>0.005768434715837161</v>
      </c>
      <c r="H60" s="135">
        <v>83</v>
      </c>
      <c r="I60" s="135"/>
      <c r="J60" s="189">
        <v>0.28741112841117006</v>
      </c>
      <c r="K60" s="307">
        <v>0.018633215139399275</v>
      </c>
      <c r="L60" s="307">
        <v>0.025636587572203107</v>
      </c>
      <c r="M60" s="307">
        <v>0.11382644882058181</v>
      </c>
      <c r="N60" s="306">
        <v>82.22276160000003</v>
      </c>
      <c r="O60" s="308">
        <f t="shared" si="1"/>
        <v>0.5600796198820018</v>
      </c>
      <c r="P60" s="156" t="s">
        <v>9</v>
      </c>
    </row>
    <row r="61" spans="1:16" ht="15">
      <c r="A61" s="151">
        <v>21008</v>
      </c>
      <c r="B61" s="151">
        <v>9</v>
      </c>
      <c r="C61" s="151">
        <v>0</v>
      </c>
      <c r="D61" s="151" t="s">
        <v>695</v>
      </c>
      <c r="E61" s="135">
        <v>0.003814</v>
      </c>
      <c r="F61" s="255">
        <v>0.0013843666474537602</v>
      </c>
      <c r="G61" s="191">
        <f t="shared" si="0"/>
        <v>0.005768434715837161</v>
      </c>
      <c r="H61" s="135">
        <v>83</v>
      </c>
      <c r="I61" s="135"/>
      <c r="J61" s="189">
        <v>0.46143432219599245</v>
      </c>
      <c r="K61" s="307">
        <v>0.025769985142351744</v>
      </c>
      <c r="L61" s="307">
        <v>0.025911467413721523</v>
      </c>
      <c r="M61" s="307">
        <v>0.11504691531692357</v>
      </c>
      <c r="N61" s="306">
        <v>83.10436800000001</v>
      </c>
      <c r="O61" s="308">
        <f t="shared" si="1"/>
        <v>0.565848054597839</v>
      </c>
      <c r="P61" s="156" t="s">
        <v>9</v>
      </c>
    </row>
    <row r="62" spans="1:16" ht="15">
      <c r="A62" s="151">
        <v>21017</v>
      </c>
      <c r="B62" s="151">
        <v>9</v>
      </c>
      <c r="C62" s="151">
        <v>0</v>
      </c>
      <c r="D62" s="151" t="s">
        <v>695</v>
      </c>
      <c r="E62" s="135">
        <v>0.028115</v>
      </c>
      <c r="F62" s="255">
        <v>0.010204894675711187</v>
      </c>
      <c r="G62" s="191">
        <f t="shared" si="0"/>
        <v>0.04252216623905657</v>
      </c>
      <c r="H62" s="135">
        <v>83</v>
      </c>
      <c r="I62" s="135"/>
      <c r="J62" s="189">
        <v>1.2671723865670854</v>
      </c>
      <c r="K62" s="307">
        <v>0.10633520661880409</v>
      </c>
      <c r="L62" s="307">
        <v>0.21144868324703206</v>
      </c>
      <c r="M62" s="307">
        <v>0.9388321536168224</v>
      </c>
      <c r="N62" s="306">
        <v>91.99822080000001</v>
      </c>
      <c r="O62" s="308">
        <f t="shared" si="1"/>
        <v>0.6083702208368956</v>
      </c>
      <c r="P62" s="156" t="s">
        <v>9</v>
      </c>
    </row>
    <row r="63" spans="1:16" ht="15">
      <c r="A63" s="151">
        <v>13125</v>
      </c>
      <c r="B63" s="151">
        <v>9</v>
      </c>
      <c r="C63" s="151">
        <v>0</v>
      </c>
      <c r="D63" s="151" t="s">
        <v>695</v>
      </c>
      <c r="E63" s="135">
        <v>0.001407</v>
      </c>
      <c r="F63" s="255">
        <v>0.0005106984459799268</v>
      </c>
      <c r="G63" s="191">
        <f t="shared" si="0"/>
        <v>0.00212799885820212</v>
      </c>
      <c r="H63" s="135">
        <v>83</v>
      </c>
      <c r="I63" s="135"/>
      <c r="J63" s="189">
        <v>0.09506651571916337</v>
      </c>
      <c r="K63" s="307">
        <v>0.0069611058098361525</v>
      </c>
      <c r="L63" s="307">
        <v>0.010815959819781838</v>
      </c>
      <c r="M63" s="307">
        <v>0.048022861599831365</v>
      </c>
      <c r="N63" s="306">
        <v>94.03369440000004</v>
      </c>
      <c r="O63" s="308">
        <f t="shared" si="1"/>
        <v>0.6104982196950978</v>
      </c>
      <c r="P63" s="156" t="s">
        <v>9</v>
      </c>
    </row>
    <row r="64" spans="1:16" ht="15">
      <c r="A64" s="151">
        <v>13120</v>
      </c>
      <c r="B64" s="151">
        <v>9</v>
      </c>
      <c r="C64" s="151">
        <v>0</v>
      </c>
      <c r="D64" s="151" t="s">
        <v>695</v>
      </c>
      <c r="E64" s="135">
        <v>0.000716</v>
      </c>
      <c r="F64" s="255">
        <v>0.00025988634493363723</v>
      </c>
      <c r="G64" s="191">
        <f t="shared" si="0"/>
        <v>0.0010829048915939716</v>
      </c>
      <c r="H64" s="135">
        <v>83</v>
      </c>
      <c r="I64" s="135"/>
      <c r="J64" s="189">
        <v>0.045551059335553395</v>
      </c>
      <c r="K64" s="307">
        <v>0.003911206327620862</v>
      </c>
      <c r="L64" s="307">
        <v>0.00563952848733303</v>
      </c>
      <c r="M64" s="307">
        <v>0.025039506483758658</v>
      </c>
      <c r="N64" s="306">
        <v>96.34791120000003</v>
      </c>
      <c r="O64" s="308">
        <f t="shared" si="1"/>
        <v>0.6115811245866918</v>
      </c>
      <c r="P64" s="156" t="s">
        <v>9</v>
      </c>
    </row>
    <row r="65" spans="1:16" ht="15">
      <c r="A65" s="151">
        <v>12001</v>
      </c>
      <c r="B65" s="151">
        <v>9</v>
      </c>
      <c r="C65" s="151">
        <v>0</v>
      </c>
      <c r="D65" s="151" t="s">
        <v>695</v>
      </c>
      <c r="E65" s="135">
        <v>0.021621</v>
      </c>
      <c r="F65" s="255">
        <v>0.007847769083533759</v>
      </c>
      <c r="G65" s="191">
        <f t="shared" si="0"/>
        <v>0.032700400364739195</v>
      </c>
      <c r="H65" s="135">
        <v>83</v>
      </c>
      <c r="I65" s="135"/>
      <c r="J65" s="189">
        <v>1.4052921620193064</v>
      </c>
      <c r="K65" s="307">
        <v>0.11377538661925572</v>
      </c>
      <c r="L65" s="307">
        <v>0.174214980216091</v>
      </c>
      <c r="M65" s="307">
        <v>0.7735145121594441</v>
      </c>
      <c r="N65" s="306">
        <v>98.56489200000003</v>
      </c>
      <c r="O65" s="308">
        <f t="shared" si="1"/>
        <v>0.644281524951431</v>
      </c>
      <c r="P65" s="156" t="s">
        <v>9</v>
      </c>
    </row>
    <row r="66" spans="1:16" ht="15">
      <c r="A66" s="151">
        <v>31011</v>
      </c>
      <c r="B66" s="151">
        <v>9</v>
      </c>
      <c r="C66" s="151">
        <v>0</v>
      </c>
      <c r="D66" s="151" t="s">
        <v>695</v>
      </c>
      <c r="E66" s="135">
        <v>0.003758</v>
      </c>
      <c r="F66" s="255">
        <v>0.0013640403411461016</v>
      </c>
      <c r="G66" s="191">
        <f t="shared" si="0"/>
        <v>0.005683738243868918</v>
      </c>
      <c r="H66" s="135">
        <v>83</v>
      </c>
      <c r="I66" s="135"/>
      <c r="J66" s="189">
        <v>0.22274915174949952</v>
      </c>
      <c r="K66" s="307">
        <v>0.021424545145472648</v>
      </c>
      <c r="L66" s="307">
        <v>0.030704930010494267</v>
      </c>
      <c r="M66" s="307">
        <v>0.13632988924659456</v>
      </c>
      <c r="N66" s="306">
        <v>99.9456432</v>
      </c>
      <c r="O66" s="308">
        <f t="shared" si="1"/>
        <v>0.6499652631952999</v>
      </c>
      <c r="P66" s="156" t="s">
        <v>9</v>
      </c>
    </row>
    <row r="67" spans="1:16" ht="15">
      <c r="A67" s="151">
        <v>13028</v>
      </c>
      <c r="B67" s="151">
        <v>9</v>
      </c>
      <c r="C67" s="151">
        <v>0</v>
      </c>
      <c r="D67" s="151" t="s">
        <v>695</v>
      </c>
      <c r="E67" s="135">
        <v>0.000716</v>
      </c>
      <c r="F67" s="255">
        <v>0.00025988634493363723</v>
      </c>
      <c r="G67" s="191">
        <f t="shared" si="0"/>
        <v>0.0010829048915939716</v>
      </c>
      <c r="H67" s="135">
        <v>83</v>
      </c>
      <c r="I67" s="135"/>
      <c r="J67" s="189">
        <v>0.054278042798424936</v>
      </c>
      <c r="K67" s="307">
        <v>0.00406601542557093</v>
      </c>
      <c r="L67" s="307">
        <v>0.00636918019164181</v>
      </c>
      <c r="M67" s="307">
        <v>0.02827916005088964</v>
      </c>
      <c r="N67" s="306">
        <v>108.81356640000001</v>
      </c>
      <c r="O67" s="308">
        <f t="shared" si="1"/>
        <v>0.6510481680868939</v>
      </c>
      <c r="P67" s="156" t="s">
        <v>9</v>
      </c>
    </row>
    <row r="68" spans="1:16" ht="15">
      <c r="A68" s="151">
        <v>13055</v>
      </c>
      <c r="B68" s="151">
        <v>9</v>
      </c>
      <c r="C68" s="151">
        <v>0</v>
      </c>
      <c r="D68" s="151" t="s">
        <v>695</v>
      </c>
      <c r="E68" s="135">
        <v>0.002423</v>
      </c>
      <c r="F68" s="255">
        <v>0.000879475717561736</v>
      </c>
      <c r="G68" s="191">
        <f t="shared" si="0"/>
        <v>0.003664634849625967</v>
      </c>
      <c r="H68" s="135">
        <v>83</v>
      </c>
      <c r="I68" s="135"/>
      <c r="J68" s="189">
        <v>0.1891382888673918</v>
      </c>
      <c r="K68" s="307">
        <v>0.014399163417236467</v>
      </c>
      <c r="L68" s="307">
        <v>0.02175668137521444</v>
      </c>
      <c r="M68" s="307">
        <v>0.09659966530595213</v>
      </c>
      <c r="N68" s="306">
        <v>109.83778560000002</v>
      </c>
      <c r="O68" s="308">
        <f t="shared" si="1"/>
        <v>0.6547128029365199</v>
      </c>
      <c r="P68" s="156" t="s">
        <v>9</v>
      </c>
    </row>
    <row r="69" spans="1:16" ht="15">
      <c r="A69" s="151">
        <v>13033</v>
      </c>
      <c r="B69" s="151">
        <v>9</v>
      </c>
      <c r="C69" s="151">
        <v>0</v>
      </c>
      <c r="D69" s="151" t="s">
        <v>695</v>
      </c>
      <c r="E69" s="135">
        <v>0.000716</v>
      </c>
      <c r="F69" s="255">
        <v>0.00025988634493363723</v>
      </c>
      <c r="G69" s="191">
        <f t="shared" si="0"/>
        <v>0.0010829048915939716</v>
      </c>
      <c r="H69" s="135">
        <v>83</v>
      </c>
      <c r="I69" s="135"/>
      <c r="J69" s="189">
        <v>0.05363300489029964</v>
      </c>
      <c r="K69" s="307">
        <v>0.0042788779352522744</v>
      </c>
      <c r="L69" s="307">
        <v>0.006521333251146657</v>
      </c>
      <c r="M69" s="307">
        <v>0.02895471963509116</v>
      </c>
      <c r="N69" s="306">
        <v>111.4130088</v>
      </c>
      <c r="O69" s="308">
        <f t="shared" si="1"/>
        <v>0.6557957078281139</v>
      </c>
      <c r="P69" s="156" t="s">
        <v>9</v>
      </c>
    </row>
    <row r="70" spans="1:16" ht="15">
      <c r="A70" s="151">
        <v>13053</v>
      </c>
      <c r="B70" s="151">
        <v>2</v>
      </c>
      <c r="C70" s="151">
        <v>0</v>
      </c>
      <c r="D70" s="151" t="s">
        <v>695</v>
      </c>
      <c r="E70" s="135">
        <v>0.000716</v>
      </c>
      <c r="F70" s="255">
        <v>0.00025988634493363723</v>
      </c>
      <c r="G70" s="191">
        <f t="shared" si="0"/>
        <v>0.0010829048915939716</v>
      </c>
      <c r="H70" s="135">
        <v>83</v>
      </c>
      <c r="I70" s="135"/>
      <c r="J70" s="189">
        <v>0.087099089300094</v>
      </c>
      <c r="K70" s="307">
        <v>0.006351726224716066</v>
      </c>
      <c r="L70" s="307">
        <v>0.006619227239556259</v>
      </c>
      <c r="M70" s="307">
        <v>0.02938936894362979</v>
      </c>
      <c r="N70" s="306">
        <v>113.08546799999998</v>
      </c>
      <c r="O70" s="308">
        <f t="shared" si="1"/>
        <v>0.6568786127197079</v>
      </c>
      <c r="P70" s="156" t="s">
        <v>9</v>
      </c>
    </row>
    <row r="71" spans="1:16" ht="15">
      <c r="A71" s="151">
        <v>11011</v>
      </c>
      <c r="B71" s="151">
        <v>9</v>
      </c>
      <c r="C71" s="151">
        <v>0</v>
      </c>
      <c r="D71" s="151" t="s">
        <v>695</v>
      </c>
      <c r="E71" s="135">
        <v>0.008051</v>
      </c>
      <c r="F71" s="255">
        <v>0.0029222695014814435</v>
      </c>
      <c r="G71" s="191">
        <f t="shared" si="0"/>
        <v>0.012176630282434448</v>
      </c>
      <c r="H71" s="135">
        <v>83</v>
      </c>
      <c r="I71" s="135"/>
      <c r="J71" s="189">
        <v>0.9396995922438803</v>
      </c>
      <c r="K71" s="307">
        <v>0.062205766424135195</v>
      </c>
      <c r="L71" s="307">
        <v>0.07664791452740663</v>
      </c>
      <c r="M71" s="307">
        <v>0.3403167405016855</v>
      </c>
      <c r="N71" s="306">
        <v>116.456316</v>
      </c>
      <c r="O71" s="308">
        <f t="shared" si="1"/>
        <v>0.6690552430021424</v>
      </c>
      <c r="P71" s="156" t="s">
        <v>9</v>
      </c>
    </row>
    <row r="72" spans="1:16" ht="15">
      <c r="A72" s="151">
        <v>11002</v>
      </c>
      <c r="B72" s="151">
        <v>9</v>
      </c>
      <c r="C72" s="151">
        <v>0</v>
      </c>
      <c r="D72" s="151" t="s">
        <v>695</v>
      </c>
      <c r="E72" s="135">
        <v>0.012983</v>
      </c>
      <c r="F72" s="255">
        <v>0.004712436335577391</v>
      </c>
      <c r="G72" s="191">
        <f t="shared" si="0"/>
        <v>0.019635969563637612</v>
      </c>
      <c r="H72" s="135">
        <v>83</v>
      </c>
      <c r="I72" s="135"/>
      <c r="J72" s="189">
        <v>1.2742050856494418</v>
      </c>
      <c r="K72" s="307">
        <v>0.08811417133861987</v>
      </c>
      <c r="L72" s="307">
        <v>0.12368458328682515</v>
      </c>
      <c r="M72" s="307">
        <v>0.5491595497935037</v>
      </c>
      <c r="N72" s="306">
        <v>116.53410480000001</v>
      </c>
      <c r="O72" s="308">
        <f t="shared" si="1"/>
        <v>0.68869121256578</v>
      </c>
      <c r="P72" s="156" t="s">
        <v>9</v>
      </c>
    </row>
    <row r="73" spans="1:16" ht="15">
      <c r="A73" s="151">
        <v>13030</v>
      </c>
      <c r="B73" s="151">
        <v>9</v>
      </c>
      <c r="C73" s="151">
        <v>0</v>
      </c>
      <c r="D73" s="151" t="s">
        <v>695</v>
      </c>
      <c r="E73" s="135">
        <v>0.000716</v>
      </c>
      <c r="F73" s="255">
        <v>0.00025988634493363723</v>
      </c>
      <c r="G73" s="191">
        <f t="shared" si="0"/>
        <v>0.0010829048915939716</v>
      </c>
      <c r="H73" s="135">
        <v>83</v>
      </c>
      <c r="I73" s="135"/>
      <c r="J73" s="189">
        <v>0.07461570860755165</v>
      </c>
      <c r="K73" s="307">
        <v>0.00510528532577985</v>
      </c>
      <c r="L73" s="307">
        <v>0.006953129215526999</v>
      </c>
      <c r="M73" s="307">
        <v>0.030871893716939876</v>
      </c>
      <c r="N73" s="306">
        <v>118.78998000000003</v>
      </c>
      <c r="O73" s="308">
        <f t="shared" si="1"/>
        <v>0.689774117457374</v>
      </c>
      <c r="P73" s="156" t="s">
        <v>9</v>
      </c>
    </row>
    <row r="74" spans="1:16" ht="15">
      <c r="A74" s="151">
        <v>11017</v>
      </c>
      <c r="B74" s="151">
        <v>9</v>
      </c>
      <c r="C74" s="151">
        <v>0</v>
      </c>
      <c r="D74" s="151" t="s">
        <v>695</v>
      </c>
      <c r="E74" s="135">
        <v>0.008051</v>
      </c>
      <c r="F74" s="255">
        <v>0.0029222695014814435</v>
      </c>
      <c r="G74" s="191">
        <f aca="true" t="shared" si="2" ref="G74:G104">F74/0.23999</f>
        <v>0.012176630282434448</v>
      </c>
      <c r="H74" s="135">
        <v>83</v>
      </c>
      <c r="I74" s="135"/>
      <c r="J74" s="189">
        <v>0.9303132626051219</v>
      </c>
      <c r="K74" s="307">
        <v>0.07016708056319118</v>
      </c>
      <c r="L74" s="307">
        <v>0.0782841224439811</v>
      </c>
      <c r="M74" s="307">
        <v>0.3475815036512761</v>
      </c>
      <c r="N74" s="306">
        <v>118.9423164</v>
      </c>
      <c r="O74" s="308">
        <f t="shared" si="1"/>
        <v>0.7019507477398085</v>
      </c>
      <c r="P74" s="156" t="s">
        <v>9</v>
      </c>
    </row>
    <row r="75" spans="1:16" ht="15">
      <c r="A75" s="151">
        <v>11001</v>
      </c>
      <c r="B75" s="151">
        <v>9</v>
      </c>
      <c r="C75" s="151">
        <v>0</v>
      </c>
      <c r="D75" s="151" t="s">
        <v>695</v>
      </c>
      <c r="E75" s="135">
        <v>0.012983</v>
      </c>
      <c r="F75" s="255">
        <v>0.004712436335577391</v>
      </c>
      <c r="G75" s="191">
        <f t="shared" si="2"/>
        <v>0.019635969563637612</v>
      </c>
      <c r="H75" s="135">
        <v>83</v>
      </c>
      <c r="I75" s="135"/>
      <c r="J75" s="189">
        <v>0.8204587282057015</v>
      </c>
      <c r="K75" s="307">
        <v>0.09372837949137336</v>
      </c>
      <c r="L75" s="307">
        <v>0.12778515688859118</v>
      </c>
      <c r="M75" s="307">
        <v>0.5673660965853449</v>
      </c>
      <c r="N75" s="306">
        <v>120.39761520000002</v>
      </c>
      <c r="O75" s="308">
        <f aca="true" t="shared" si="3" ref="O75:O104">G75+O74</f>
        <v>0.721586717303446</v>
      </c>
      <c r="P75" s="156" t="s">
        <v>9</v>
      </c>
    </row>
    <row r="76" spans="1:16" ht="15">
      <c r="A76" s="151">
        <v>11020</v>
      </c>
      <c r="B76" s="151">
        <v>9</v>
      </c>
      <c r="C76" s="151">
        <v>0</v>
      </c>
      <c r="D76" s="151" t="s">
        <v>629</v>
      </c>
      <c r="E76" s="135">
        <v>0.012983</v>
      </c>
      <c r="F76" s="255">
        <v>0.004712436335577391</v>
      </c>
      <c r="G76" s="191">
        <f t="shared" si="2"/>
        <v>0.019635969563637612</v>
      </c>
      <c r="H76" s="135">
        <v>82</v>
      </c>
      <c r="I76" s="135"/>
      <c r="J76" s="189">
        <v>1.5490673597946645</v>
      </c>
      <c r="K76" s="307">
        <v>0.10231481548970223</v>
      </c>
      <c r="L76" s="307">
        <v>0.12904422562873072</v>
      </c>
      <c r="M76" s="307">
        <v>0.5729563617915644</v>
      </c>
      <c r="N76" s="306">
        <v>121.58389439999999</v>
      </c>
      <c r="O76" s="308">
        <f t="shared" si="3"/>
        <v>0.7412226868670837</v>
      </c>
      <c r="P76" s="156" t="s">
        <v>9</v>
      </c>
    </row>
    <row r="77" spans="1:16" ht="15">
      <c r="A77" s="151">
        <v>11010</v>
      </c>
      <c r="B77" s="151">
        <v>9</v>
      </c>
      <c r="C77" s="151">
        <v>0</v>
      </c>
      <c r="D77" s="151" t="s">
        <v>695</v>
      </c>
      <c r="E77" s="135">
        <v>0.012983</v>
      </c>
      <c r="F77" s="255">
        <v>0.004712436335577391</v>
      </c>
      <c r="G77" s="191">
        <f t="shared" si="2"/>
        <v>0.019635969563637612</v>
      </c>
      <c r="H77" s="135">
        <v>83</v>
      </c>
      <c r="I77" s="135"/>
      <c r="J77" s="189">
        <v>1.6443575349363748</v>
      </c>
      <c r="K77" s="307">
        <v>0.10084934203806434</v>
      </c>
      <c r="L77" s="307">
        <v>0.13225725897105411</v>
      </c>
      <c r="M77" s="307">
        <v>0.5872222298314803</v>
      </c>
      <c r="N77" s="306">
        <v>124.61117520000002</v>
      </c>
      <c r="O77" s="308">
        <f t="shared" si="3"/>
        <v>0.7608586564307214</v>
      </c>
      <c r="P77" s="156" t="s">
        <v>9</v>
      </c>
    </row>
    <row r="78" spans="1:16" ht="15">
      <c r="A78" s="151">
        <v>31004</v>
      </c>
      <c r="B78" s="151">
        <v>9</v>
      </c>
      <c r="C78" s="151">
        <v>0</v>
      </c>
      <c r="D78" s="151" t="s">
        <v>301</v>
      </c>
      <c r="E78" s="135">
        <v>0.003758</v>
      </c>
      <c r="F78" s="255">
        <v>0.0013640403411461016</v>
      </c>
      <c r="G78" s="191">
        <f t="shared" si="2"/>
        <v>0.005683738243868918</v>
      </c>
      <c r="H78" s="135">
        <v>82</v>
      </c>
      <c r="I78" s="135"/>
      <c r="J78" s="189">
        <v>0.30051718371926217</v>
      </c>
      <c r="K78" s="307">
        <v>0.026676127739691965</v>
      </c>
      <c r="L78" s="307">
        <v>0.038590269897415534</v>
      </c>
      <c r="M78" s="307">
        <v>0.17134079834452498</v>
      </c>
      <c r="N78" s="306">
        <v>125.61270600000002</v>
      </c>
      <c r="O78" s="308">
        <f t="shared" si="3"/>
        <v>0.7665423946745903</v>
      </c>
      <c r="P78" s="156" t="s">
        <v>9</v>
      </c>
    </row>
    <row r="79" spans="1:16" ht="15">
      <c r="A79" s="151">
        <v>13065</v>
      </c>
      <c r="B79" s="151">
        <v>9</v>
      </c>
      <c r="C79" s="151">
        <v>0</v>
      </c>
      <c r="D79" s="151" t="s">
        <v>695</v>
      </c>
      <c r="E79" s="135">
        <v>0.002423</v>
      </c>
      <c r="F79" s="255">
        <v>0.000879475717561736</v>
      </c>
      <c r="G79" s="191">
        <f t="shared" si="2"/>
        <v>0.003664634849625967</v>
      </c>
      <c r="H79" s="135">
        <v>83</v>
      </c>
      <c r="I79" s="135"/>
      <c r="J79" s="189">
        <v>0.2147547780928125</v>
      </c>
      <c r="K79" s="307">
        <v>0.016571749871843577</v>
      </c>
      <c r="L79" s="307">
        <v>0.02519404185924708</v>
      </c>
      <c r="M79" s="307">
        <v>0.11186154585505705</v>
      </c>
      <c r="N79" s="306">
        <v>127.19117040000002</v>
      </c>
      <c r="O79" s="308">
        <f t="shared" si="3"/>
        <v>0.7702070295242163</v>
      </c>
      <c r="P79" s="156" t="s">
        <v>9</v>
      </c>
    </row>
    <row r="80" spans="1:16" ht="15">
      <c r="A80" s="86">
        <v>31025</v>
      </c>
      <c r="B80" s="86">
        <v>9</v>
      </c>
      <c r="C80" s="86">
        <v>0</v>
      </c>
      <c r="D80" s="86" t="s">
        <v>695</v>
      </c>
      <c r="E80" s="135">
        <v>0.003758</v>
      </c>
      <c r="F80" s="255">
        <v>0.0013640403411461016</v>
      </c>
      <c r="G80" s="191">
        <f t="shared" si="2"/>
        <v>0.005683738243868918</v>
      </c>
      <c r="H80" s="135">
        <v>83</v>
      </c>
      <c r="I80" s="135"/>
      <c r="J80" s="189">
        <v>0.42767438836124294</v>
      </c>
      <c r="K80" s="307">
        <v>0.028211573390106482</v>
      </c>
      <c r="L80" s="307">
        <v>0.04003111935017157</v>
      </c>
      <c r="M80" s="307">
        <v>0.1777381699147618</v>
      </c>
      <c r="N80" s="306">
        <v>130.30272240000002</v>
      </c>
      <c r="O80" s="308">
        <f t="shared" si="3"/>
        <v>0.7758907677680852</v>
      </c>
      <c r="P80" s="156" t="s">
        <v>9</v>
      </c>
    </row>
    <row r="81" spans="1:16" ht="15">
      <c r="A81" s="151">
        <v>11018</v>
      </c>
      <c r="B81" s="151">
        <v>9</v>
      </c>
      <c r="C81" s="151">
        <v>0</v>
      </c>
      <c r="D81" s="151" t="s">
        <v>529</v>
      </c>
      <c r="E81" s="135">
        <v>0.008051</v>
      </c>
      <c r="F81" s="255">
        <v>0.0029222695014814435</v>
      </c>
      <c r="G81" s="191">
        <f t="shared" si="2"/>
        <v>0.012176630282434448</v>
      </c>
      <c r="H81" s="135">
        <v>82</v>
      </c>
      <c r="I81" s="135"/>
      <c r="J81" s="189">
        <v>0.8317568013981588</v>
      </c>
      <c r="K81" s="307">
        <v>0.07509490362353934</v>
      </c>
      <c r="L81" s="307">
        <v>0.08879041186918228</v>
      </c>
      <c r="M81" s="307">
        <v>0.3942294286991694</v>
      </c>
      <c r="N81" s="306">
        <v>134.90522640000003</v>
      </c>
      <c r="O81" s="308">
        <f t="shared" si="3"/>
        <v>0.7880673980505196</v>
      </c>
      <c r="P81" s="156" t="s">
        <v>9</v>
      </c>
    </row>
    <row r="82" spans="1:16" ht="15">
      <c r="A82" s="151">
        <v>31008</v>
      </c>
      <c r="B82" s="151">
        <v>9</v>
      </c>
      <c r="C82" s="151">
        <v>0</v>
      </c>
      <c r="D82" s="151" t="s">
        <v>695</v>
      </c>
      <c r="E82" s="135">
        <v>0.003758</v>
      </c>
      <c r="F82" s="255">
        <v>0.0013640403411461016</v>
      </c>
      <c r="G82" s="191">
        <f t="shared" si="2"/>
        <v>0.005683738243868918</v>
      </c>
      <c r="H82" s="135">
        <v>83</v>
      </c>
      <c r="I82" s="135"/>
      <c r="J82" s="189">
        <v>0.2834898681407354</v>
      </c>
      <c r="K82" s="307">
        <v>0.028952410980189754</v>
      </c>
      <c r="L82" s="307">
        <v>0.041966856279098824</v>
      </c>
      <c r="M82" s="307">
        <v>0.1863328418791988</v>
      </c>
      <c r="N82" s="306">
        <v>136.6036152</v>
      </c>
      <c r="O82" s="308">
        <f t="shared" si="3"/>
        <v>0.7937511362943885</v>
      </c>
      <c r="P82" s="156" t="s">
        <v>9</v>
      </c>
    </row>
    <row r="83" spans="1:16" ht="15">
      <c r="A83" s="151">
        <v>13068</v>
      </c>
      <c r="B83" s="151">
        <v>8</v>
      </c>
      <c r="C83" s="151">
        <v>0</v>
      </c>
      <c r="D83" s="151" t="s">
        <v>695</v>
      </c>
      <c r="E83" s="135">
        <v>0.000716</v>
      </c>
      <c r="F83" s="255">
        <v>0.00025988634493363723</v>
      </c>
      <c r="G83" s="191">
        <f t="shared" si="2"/>
        <v>0.0010829048915939716</v>
      </c>
      <c r="H83" s="135">
        <v>83</v>
      </c>
      <c r="I83" s="135"/>
      <c r="J83" s="189">
        <v>0.04164288848044136</v>
      </c>
      <c r="K83" s="307">
        <v>0.004936816601540068</v>
      </c>
      <c r="L83" s="307">
        <v>0.00808422215912787</v>
      </c>
      <c r="M83" s="307">
        <v>0.03589394638652774</v>
      </c>
      <c r="N83" s="306">
        <v>138.1140144</v>
      </c>
      <c r="O83" s="308">
        <f t="shared" si="3"/>
        <v>0.7948340411859826</v>
      </c>
      <c r="P83" s="156" t="s">
        <v>9</v>
      </c>
    </row>
    <row r="84" spans="1:16" ht="15">
      <c r="A84" s="151">
        <v>21022</v>
      </c>
      <c r="B84" s="151">
        <v>9</v>
      </c>
      <c r="C84" s="151">
        <v>0</v>
      </c>
      <c r="D84" s="151" t="s">
        <v>695</v>
      </c>
      <c r="E84" s="135">
        <v>0.028115</v>
      </c>
      <c r="F84" s="255">
        <v>0.010204894675711187</v>
      </c>
      <c r="G84" s="191">
        <f t="shared" si="2"/>
        <v>0.04252216623905657</v>
      </c>
      <c r="H84" s="135">
        <v>83</v>
      </c>
      <c r="I84" s="135"/>
      <c r="J84" s="189">
        <v>1.913795332798849</v>
      </c>
      <c r="K84" s="307">
        <v>0.17034193880801277</v>
      </c>
      <c r="L84" s="307">
        <v>0.334940256745695</v>
      </c>
      <c r="M84" s="307">
        <v>1.4871347399508859</v>
      </c>
      <c r="N84" s="306">
        <v>145.7275932</v>
      </c>
      <c r="O84" s="308">
        <f t="shared" si="3"/>
        <v>0.8373562074250391</v>
      </c>
      <c r="P84" s="311" t="s">
        <v>10</v>
      </c>
    </row>
    <row r="85" spans="1:16" ht="15">
      <c r="A85" s="151">
        <v>21010</v>
      </c>
      <c r="B85" s="151">
        <v>9</v>
      </c>
      <c r="C85" s="151">
        <v>0</v>
      </c>
      <c r="D85" s="151" t="s">
        <v>695</v>
      </c>
      <c r="E85" s="135">
        <v>0.003814</v>
      </c>
      <c r="F85" s="255">
        <v>0.0013843666474537602</v>
      </c>
      <c r="G85" s="191">
        <f t="shared" si="2"/>
        <v>0.005768434715837161</v>
      </c>
      <c r="H85" s="135">
        <v>83</v>
      </c>
      <c r="I85" s="135"/>
      <c r="J85" s="189">
        <v>0.6450580986809066</v>
      </c>
      <c r="K85" s="307">
        <v>0.03944323608258778</v>
      </c>
      <c r="L85" s="307">
        <v>0.05082245305132821</v>
      </c>
      <c r="M85" s="307">
        <v>0.22565169154789727</v>
      </c>
      <c r="N85" s="306">
        <v>162.99994800000002</v>
      </c>
      <c r="O85" s="308">
        <f t="shared" si="3"/>
        <v>0.8431246421408763</v>
      </c>
      <c r="P85" s="311" t="s">
        <v>10</v>
      </c>
    </row>
    <row r="86" spans="1:16" ht="15">
      <c r="A86" s="151">
        <v>21003</v>
      </c>
      <c r="B86" s="151">
        <v>9</v>
      </c>
      <c r="C86" s="151">
        <v>0</v>
      </c>
      <c r="D86" s="151" t="s">
        <v>695</v>
      </c>
      <c r="E86" s="135">
        <v>0.003814</v>
      </c>
      <c r="F86" s="255">
        <v>0.0013843666474537602</v>
      </c>
      <c r="G86" s="191">
        <f t="shared" si="2"/>
        <v>0.005768434715837161</v>
      </c>
      <c r="H86" s="135">
        <v>83</v>
      </c>
      <c r="I86" s="135"/>
      <c r="J86" s="189">
        <v>0.3937249494690291</v>
      </c>
      <c r="K86" s="307">
        <v>0.03239741896837303</v>
      </c>
      <c r="L86" s="307">
        <v>0.05250811325593381</v>
      </c>
      <c r="M86" s="307">
        <v>0.23313602285634613</v>
      </c>
      <c r="N86" s="306">
        <v>168.40626960000003</v>
      </c>
      <c r="O86" s="308">
        <f t="shared" si="3"/>
        <v>0.8488930768567136</v>
      </c>
      <c r="P86" s="311" t="s">
        <v>10</v>
      </c>
    </row>
    <row r="87" spans="1:16" ht="15">
      <c r="A87" s="151">
        <v>13129</v>
      </c>
      <c r="B87" s="151">
        <v>9</v>
      </c>
      <c r="C87" s="151">
        <v>0</v>
      </c>
      <c r="D87" s="151" t="s">
        <v>695</v>
      </c>
      <c r="E87" s="135">
        <v>0.002423</v>
      </c>
      <c r="F87" s="255">
        <v>0.000879475717561736</v>
      </c>
      <c r="G87" s="191">
        <f t="shared" si="2"/>
        <v>0.003664634849625967</v>
      </c>
      <c r="H87" s="135">
        <v>83</v>
      </c>
      <c r="I87" s="135"/>
      <c r="J87" s="189">
        <v>0.3284560372863464</v>
      </c>
      <c r="K87" s="307">
        <v>0.026702782452724238</v>
      </c>
      <c r="L87" s="307">
        <v>0.03467021682083127</v>
      </c>
      <c r="M87" s="307">
        <v>0.15393576268449083</v>
      </c>
      <c r="N87" s="306">
        <v>175.03128239999998</v>
      </c>
      <c r="O87" s="308">
        <f t="shared" si="3"/>
        <v>0.8525577117063395</v>
      </c>
      <c r="P87" s="311" t="s">
        <v>10</v>
      </c>
    </row>
    <row r="88" spans="1:16" ht="15">
      <c r="A88" s="86">
        <v>31020</v>
      </c>
      <c r="B88" s="86">
        <v>9</v>
      </c>
      <c r="C88" s="86">
        <v>0</v>
      </c>
      <c r="D88" s="86" t="s">
        <v>695</v>
      </c>
      <c r="E88" s="135">
        <v>0.003758</v>
      </c>
      <c r="F88" s="255">
        <v>0.0013640403411461016</v>
      </c>
      <c r="G88" s="191">
        <f t="shared" si="2"/>
        <v>0.005683738243868918</v>
      </c>
      <c r="H88" s="135">
        <v>83</v>
      </c>
      <c r="I88" s="135"/>
      <c r="J88" s="189">
        <v>0.507433919229079</v>
      </c>
      <c r="K88" s="307">
        <v>0.039043335896727205</v>
      </c>
      <c r="L88" s="307">
        <v>0.05546324431134164</v>
      </c>
      <c r="M88" s="307">
        <v>0.24625680474235692</v>
      </c>
      <c r="N88" s="306">
        <v>180.53484000000003</v>
      </c>
      <c r="O88" s="308">
        <f t="shared" si="3"/>
        <v>0.8582414499502085</v>
      </c>
      <c r="P88" s="311" t="s">
        <v>10</v>
      </c>
    </row>
    <row r="89" spans="1:16" ht="15">
      <c r="A89" s="151">
        <v>12003</v>
      </c>
      <c r="B89" s="151">
        <v>9</v>
      </c>
      <c r="C89" s="151">
        <v>0</v>
      </c>
      <c r="D89" s="151" t="s">
        <v>695</v>
      </c>
      <c r="E89" s="135">
        <v>0.012452</v>
      </c>
      <c r="F89" s="255">
        <v>0.004519699395410127</v>
      </c>
      <c r="G89" s="191">
        <f t="shared" si="2"/>
        <v>0.018832865516938732</v>
      </c>
      <c r="H89" s="135">
        <v>83</v>
      </c>
      <c r="I89" s="135"/>
      <c r="J89" s="189">
        <v>1.3494466484876015</v>
      </c>
      <c r="K89" s="307">
        <v>0.10521724601532913</v>
      </c>
      <c r="L89" s="307">
        <v>0.18615105111899877</v>
      </c>
      <c r="M89" s="307">
        <v>0.8265106669683546</v>
      </c>
      <c r="N89" s="306">
        <v>182.86850400000006</v>
      </c>
      <c r="O89" s="308">
        <f t="shared" si="3"/>
        <v>0.8770743154671472</v>
      </c>
      <c r="P89" s="311" t="s">
        <v>10</v>
      </c>
    </row>
    <row r="90" spans="1:16" ht="15">
      <c r="A90" s="151">
        <v>13052</v>
      </c>
      <c r="B90" s="151">
        <v>9</v>
      </c>
      <c r="C90" s="151">
        <v>0</v>
      </c>
      <c r="D90" s="151" t="s">
        <v>695</v>
      </c>
      <c r="E90" s="135">
        <v>0.000716</v>
      </c>
      <c r="F90" s="255">
        <v>0.00025988634493363723</v>
      </c>
      <c r="G90" s="191">
        <f t="shared" si="2"/>
        <v>0.0010829048915939716</v>
      </c>
      <c r="H90" s="135">
        <v>83</v>
      </c>
      <c r="I90" s="135"/>
      <c r="J90" s="189">
        <v>0.13543898900313023</v>
      </c>
      <c r="K90" s="307">
        <v>0.009153087916297832</v>
      </c>
      <c r="L90" s="307">
        <v>0.011018006338907118</v>
      </c>
      <c r="M90" s="307">
        <v>0.04891994814474761</v>
      </c>
      <c r="N90" s="306">
        <v>188.2359312</v>
      </c>
      <c r="O90" s="308">
        <f t="shared" si="3"/>
        <v>0.8781572203587412</v>
      </c>
      <c r="P90" s="311" t="s">
        <v>10</v>
      </c>
    </row>
    <row r="91" spans="1:16" ht="15">
      <c r="A91" s="86">
        <v>31028</v>
      </c>
      <c r="B91" s="86">
        <v>9</v>
      </c>
      <c r="C91" s="86">
        <v>0</v>
      </c>
      <c r="D91" s="86" t="s">
        <v>695</v>
      </c>
      <c r="E91" s="135">
        <v>0.003758</v>
      </c>
      <c r="F91" s="255">
        <v>0.0013640403411461016</v>
      </c>
      <c r="G91" s="191">
        <f t="shared" si="2"/>
        <v>0.005683738243868918</v>
      </c>
      <c r="H91" s="135">
        <v>83</v>
      </c>
      <c r="I91" s="135"/>
      <c r="J91" s="270">
        <v>0.4412165808681415</v>
      </c>
      <c r="K91" s="307">
        <v>0.039419729188463065</v>
      </c>
      <c r="L91" s="307">
        <v>0.05838377744536615</v>
      </c>
      <c r="M91" s="307">
        <v>0.25922397185742574</v>
      </c>
      <c r="N91" s="306">
        <v>190.04127960000005</v>
      </c>
      <c r="O91" s="308">
        <f t="shared" si="3"/>
        <v>0.8838409586026101</v>
      </c>
      <c r="P91" s="311" t="s">
        <v>10</v>
      </c>
    </row>
    <row r="92" spans="1:16" ht="15">
      <c r="A92" s="151">
        <v>13074</v>
      </c>
      <c r="B92" s="151">
        <v>2</v>
      </c>
      <c r="C92" s="151">
        <v>0</v>
      </c>
      <c r="D92" s="151" t="s">
        <v>695</v>
      </c>
      <c r="E92" s="135">
        <v>0.000716</v>
      </c>
      <c r="F92" s="255">
        <v>0.00025988634493363723</v>
      </c>
      <c r="G92" s="191">
        <f t="shared" si="2"/>
        <v>0.0010829048915939716</v>
      </c>
      <c r="H92" s="135">
        <v>83</v>
      </c>
      <c r="I92" s="135"/>
      <c r="J92" s="189">
        <v>0.10540678286894406</v>
      </c>
      <c r="K92" s="307">
        <v>0.009200896608311821</v>
      </c>
      <c r="L92" s="307">
        <v>0.011500267033746672</v>
      </c>
      <c r="M92" s="307">
        <v>0.05106118562983523</v>
      </c>
      <c r="N92" s="306">
        <v>196.4750616</v>
      </c>
      <c r="O92" s="308">
        <f t="shared" si="3"/>
        <v>0.8849238634942042</v>
      </c>
      <c r="P92" s="311" t="s">
        <v>10</v>
      </c>
    </row>
    <row r="93" spans="1:16" ht="15">
      <c r="A93" s="151">
        <v>13045</v>
      </c>
      <c r="B93" s="151">
        <v>2</v>
      </c>
      <c r="C93" s="151">
        <v>0</v>
      </c>
      <c r="D93" s="151" t="s">
        <v>695</v>
      </c>
      <c r="E93" s="135">
        <v>0.002423</v>
      </c>
      <c r="F93" s="255">
        <v>0.000879475717561736</v>
      </c>
      <c r="G93" s="191">
        <f t="shared" si="2"/>
        <v>0.003664634849625967</v>
      </c>
      <c r="H93" s="135">
        <v>83</v>
      </c>
      <c r="I93" s="135"/>
      <c r="J93" s="189">
        <v>0.23363008594312246</v>
      </c>
      <c r="K93" s="307">
        <v>0.023201220241309592</v>
      </c>
      <c r="L93" s="307">
        <v>0.040147266183790276</v>
      </c>
      <c r="M93" s="307">
        <v>0.17825386185602884</v>
      </c>
      <c r="N93" s="306">
        <v>202.68195960000008</v>
      </c>
      <c r="O93" s="308">
        <f t="shared" si="3"/>
        <v>0.8885884983438301</v>
      </c>
      <c r="P93" s="311" t="s">
        <v>10</v>
      </c>
    </row>
    <row r="94" spans="1:16" ht="15">
      <c r="A94" s="151">
        <v>13061</v>
      </c>
      <c r="B94" s="151">
        <v>9</v>
      </c>
      <c r="C94" s="151">
        <v>0</v>
      </c>
      <c r="D94" s="151" t="s">
        <v>479</v>
      </c>
      <c r="E94" s="135">
        <v>0.000716</v>
      </c>
      <c r="F94" s="255">
        <v>0.00025988634493363723</v>
      </c>
      <c r="G94" s="191">
        <f t="shared" si="2"/>
        <v>0.0010829048915939716</v>
      </c>
      <c r="H94" s="135">
        <v>82</v>
      </c>
      <c r="I94" s="135"/>
      <c r="J94" s="189">
        <v>0.09990498894669896</v>
      </c>
      <c r="K94" s="307">
        <v>0.008871927275167927</v>
      </c>
      <c r="L94" s="307">
        <v>0.011961469138056253</v>
      </c>
      <c r="M94" s="307">
        <v>0.05310892297296977</v>
      </c>
      <c r="N94" s="306">
        <v>204.35441880000002</v>
      </c>
      <c r="O94" s="308">
        <f t="shared" si="3"/>
        <v>0.8896714032354242</v>
      </c>
      <c r="P94" s="311" t="s">
        <v>10</v>
      </c>
    </row>
    <row r="95" spans="1:16" ht="15">
      <c r="A95" s="151">
        <v>13024</v>
      </c>
      <c r="B95" s="151">
        <v>9</v>
      </c>
      <c r="C95" s="151">
        <v>0</v>
      </c>
      <c r="D95" s="151" t="s">
        <v>695</v>
      </c>
      <c r="E95" s="135">
        <v>0.000716</v>
      </c>
      <c r="F95" s="255">
        <v>0.00025988634493363723</v>
      </c>
      <c r="G95" s="191">
        <f t="shared" si="2"/>
        <v>0.0010829048915939716</v>
      </c>
      <c r="H95" s="135">
        <v>83</v>
      </c>
      <c r="I95" s="135"/>
      <c r="J95" s="189">
        <v>0.1250614673635852</v>
      </c>
      <c r="K95" s="307">
        <v>0.011428553995725683</v>
      </c>
      <c r="L95" s="307">
        <v>0.012081180585123034</v>
      </c>
      <c r="M95" s="307">
        <v>0.053640441797946276</v>
      </c>
      <c r="N95" s="306">
        <v>206.399616</v>
      </c>
      <c r="O95" s="308">
        <f t="shared" si="3"/>
        <v>0.8907543081270182</v>
      </c>
      <c r="P95" s="311" t="s">
        <v>10</v>
      </c>
    </row>
    <row r="96" spans="1:16" ht="15">
      <c r="A96" s="151">
        <v>21016</v>
      </c>
      <c r="B96" s="151">
        <v>9</v>
      </c>
      <c r="C96" s="151">
        <v>0</v>
      </c>
      <c r="D96" s="151" t="s">
        <v>695</v>
      </c>
      <c r="E96" s="135">
        <v>0.028115</v>
      </c>
      <c r="F96" s="255">
        <v>0.010204894675711187</v>
      </c>
      <c r="G96" s="191">
        <f t="shared" si="2"/>
        <v>0.04252216623905657</v>
      </c>
      <c r="H96" s="135">
        <v>83</v>
      </c>
      <c r="I96" s="135"/>
      <c r="J96" s="189">
        <v>3.666679886351084</v>
      </c>
      <c r="K96" s="307">
        <v>0.3214192815451115</v>
      </c>
      <c r="L96" s="307">
        <v>0.525463089117554</v>
      </c>
      <c r="M96" s="307">
        <v>2.33305611568194</v>
      </c>
      <c r="N96" s="306">
        <v>228.62128320000005</v>
      </c>
      <c r="O96" s="308">
        <f t="shared" si="3"/>
        <v>0.9332764743660747</v>
      </c>
      <c r="P96" s="311" t="s">
        <v>10</v>
      </c>
    </row>
    <row r="97" spans="1:16" ht="15">
      <c r="A97" s="151">
        <v>13070</v>
      </c>
      <c r="B97" s="151">
        <v>9</v>
      </c>
      <c r="C97" s="151">
        <v>0</v>
      </c>
      <c r="D97" s="151" t="s">
        <v>695</v>
      </c>
      <c r="E97" s="135">
        <v>0.000716</v>
      </c>
      <c r="F97" s="255">
        <v>0.00025988634493363723</v>
      </c>
      <c r="G97" s="191">
        <f t="shared" si="2"/>
        <v>0.0010829048915939716</v>
      </c>
      <c r="H97" s="135">
        <v>83</v>
      </c>
      <c r="I97" s="135"/>
      <c r="J97" s="189">
        <v>0.10663994357565416</v>
      </c>
      <c r="K97" s="307">
        <v>0.009933963219193032</v>
      </c>
      <c r="L97" s="307">
        <v>0.013427602359818672</v>
      </c>
      <c r="M97" s="307">
        <v>0.059618554477594905</v>
      </c>
      <c r="N97" s="306">
        <v>229.40241240000003</v>
      </c>
      <c r="O97" s="308">
        <f t="shared" si="3"/>
        <v>0.9343593792576688</v>
      </c>
      <c r="P97" s="311" t="s">
        <v>10</v>
      </c>
    </row>
    <row r="98" spans="1:16" ht="15">
      <c r="A98" s="151">
        <v>21024</v>
      </c>
      <c r="B98" s="151">
        <v>9</v>
      </c>
      <c r="C98" s="151">
        <v>0</v>
      </c>
      <c r="D98" s="151" t="s">
        <v>695</v>
      </c>
      <c r="E98" s="135">
        <v>0.028115</v>
      </c>
      <c r="F98" s="255">
        <v>0.010204894675711187</v>
      </c>
      <c r="G98" s="191">
        <f t="shared" si="2"/>
        <v>0.04252216623905657</v>
      </c>
      <c r="H98" s="135">
        <v>83</v>
      </c>
      <c r="I98" s="135"/>
      <c r="J98" s="189">
        <v>6.178675940145447</v>
      </c>
      <c r="K98" s="307">
        <v>0.4056292560175061</v>
      </c>
      <c r="L98" s="307">
        <v>0.578049625724121</v>
      </c>
      <c r="M98" s="307">
        <v>2.5665403382150975</v>
      </c>
      <c r="N98" s="306">
        <v>251.50091400000002</v>
      </c>
      <c r="O98" s="308">
        <f t="shared" si="3"/>
        <v>0.9768815454967253</v>
      </c>
      <c r="P98" s="311" t="s">
        <v>10</v>
      </c>
    </row>
    <row r="99" spans="1:16" ht="15">
      <c r="A99" s="151">
        <v>21025</v>
      </c>
      <c r="B99" s="151">
        <v>9</v>
      </c>
      <c r="C99" s="151">
        <v>0</v>
      </c>
      <c r="D99" s="151" t="s">
        <v>695</v>
      </c>
      <c r="E99" s="135">
        <v>0.003814</v>
      </c>
      <c r="F99" s="255">
        <v>0.0013843666474537602</v>
      </c>
      <c r="G99" s="191">
        <f t="shared" si="2"/>
        <v>0.005768434715837161</v>
      </c>
      <c r="H99" s="135">
        <v>83</v>
      </c>
      <c r="I99" s="135"/>
      <c r="J99" s="189">
        <v>0.6507173895356977</v>
      </c>
      <c r="K99" s="307">
        <v>0.05495373537532562</v>
      </c>
      <c r="L99" s="307">
        <v>0.08032453839488408</v>
      </c>
      <c r="M99" s="307">
        <v>0.35664095047328537</v>
      </c>
      <c r="N99" s="306">
        <v>257.62029960000007</v>
      </c>
      <c r="O99" s="308">
        <f t="shared" si="3"/>
        <v>0.9826499802125626</v>
      </c>
      <c r="P99" s="311" t="s">
        <v>10</v>
      </c>
    </row>
    <row r="100" spans="1:16" ht="15">
      <c r="A100" s="151">
        <v>13103</v>
      </c>
      <c r="B100" s="151">
        <v>9</v>
      </c>
      <c r="C100" s="151">
        <v>0</v>
      </c>
      <c r="D100" s="151" t="s">
        <v>695</v>
      </c>
      <c r="E100" s="135">
        <v>0.000716</v>
      </c>
      <c r="F100" s="255">
        <v>0.00025988634493363723</v>
      </c>
      <c r="G100" s="191">
        <f t="shared" si="2"/>
        <v>0.0010829048915939716</v>
      </c>
      <c r="H100" s="135">
        <v>83</v>
      </c>
      <c r="I100" s="135"/>
      <c r="J100" s="189">
        <v>0.29944936299557473</v>
      </c>
      <c r="K100" s="307">
        <v>0.01774613115471747</v>
      </c>
      <c r="L100" s="307">
        <v>0.017768897198533657</v>
      </c>
      <c r="M100" s="307">
        <v>0.07889390356148944</v>
      </c>
      <c r="N100" s="306">
        <v>303.570792</v>
      </c>
      <c r="O100" s="308">
        <f t="shared" si="3"/>
        <v>0.9837328851041566</v>
      </c>
      <c r="P100" s="311" t="s">
        <v>10</v>
      </c>
    </row>
    <row r="101" spans="1:16" ht="15">
      <c r="A101" s="151">
        <v>21009</v>
      </c>
      <c r="B101" s="151">
        <v>9</v>
      </c>
      <c r="C101" s="151">
        <v>0</v>
      </c>
      <c r="D101" s="151" t="s">
        <v>696</v>
      </c>
      <c r="E101" s="135">
        <v>0.003814</v>
      </c>
      <c r="F101" s="255">
        <v>0.0013843666474537602</v>
      </c>
      <c r="G101" s="191">
        <f t="shared" si="2"/>
        <v>0.005768434715837161</v>
      </c>
      <c r="H101" s="135">
        <v>82</v>
      </c>
      <c r="I101" s="135"/>
      <c r="J101" s="189">
        <v>1.392892961635428</v>
      </c>
      <c r="K101" s="307">
        <v>0.09830794567363502</v>
      </c>
      <c r="L101" s="307">
        <v>0.12270353160839467</v>
      </c>
      <c r="M101" s="307">
        <v>0.5448036803412724</v>
      </c>
      <c r="N101" s="306">
        <v>393.5400216</v>
      </c>
      <c r="O101" s="308">
        <f t="shared" si="3"/>
        <v>0.9895013198199938</v>
      </c>
      <c r="P101" s="311" t="s">
        <v>10</v>
      </c>
    </row>
    <row r="102" spans="1:16" ht="15">
      <c r="A102" s="151">
        <v>13099</v>
      </c>
      <c r="B102" s="151">
        <v>9</v>
      </c>
      <c r="C102" s="151">
        <v>0</v>
      </c>
      <c r="D102" s="151" t="s">
        <v>429</v>
      </c>
      <c r="E102" s="135">
        <v>0.002423</v>
      </c>
      <c r="F102" s="255">
        <v>0.000879475717561736</v>
      </c>
      <c r="G102" s="191">
        <f t="shared" si="2"/>
        <v>0.003664634849625967</v>
      </c>
      <c r="H102" s="135">
        <v>82</v>
      </c>
      <c r="I102" s="135"/>
      <c r="J102" s="189">
        <v>0.3032247584252178</v>
      </c>
      <c r="K102" s="307">
        <v>0.06938023871263939</v>
      </c>
      <c r="L102" s="307">
        <v>0.08291717293113551</v>
      </c>
      <c r="M102" s="307">
        <v>0.3681522478142417</v>
      </c>
      <c r="N102" s="306">
        <v>418.6042212000001</v>
      </c>
      <c r="O102" s="308">
        <f t="shared" si="3"/>
        <v>0.9931659546696198</v>
      </c>
      <c r="P102" s="312" t="s">
        <v>11</v>
      </c>
    </row>
    <row r="103" spans="1:16" ht="15">
      <c r="A103" s="151">
        <v>21013</v>
      </c>
      <c r="B103" s="151">
        <v>9</v>
      </c>
      <c r="C103" s="151">
        <v>0</v>
      </c>
      <c r="D103" s="151" t="s">
        <v>696</v>
      </c>
      <c r="E103" s="135">
        <v>0.003814</v>
      </c>
      <c r="F103" s="255">
        <v>0.0013843666474537602</v>
      </c>
      <c r="G103" s="191">
        <f t="shared" si="2"/>
        <v>0.005768434715837161</v>
      </c>
      <c r="H103" s="135">
        <v>82</v>
      </c>
      <c r="I103" s="135"/>
      <c r="J103" s="189">
        <v>2.7393999500146227</v>
      </c>
      <c r="K103" s="307">
        <v>0.1649157778592195</v>
      </c>
      <c r="L103" s="307">
        <v>0.20276228545063416</v>
      </c>
      <c r="M103" s="307">
        <v>0.9002645474008157</v>
      </c>
      <c r="N103" s="306">
        <v>650.3078856000002</v>
      </c>
      <c r="O103" s="308">
        <f t="shared" si="3"/>
        <v>0.998934389385457</v>
      </c>
      <c r="P103" s="312" t="s">
        <v>11</v>
      </c>
    </row>
    <row r="104" spans="1:16" ht="15">
      <c r="A104" s="151">
        <v>13069</v>
      </c>
      <c r="B104" s="151">
        <v>9</v>
      </c>
      <c r="C104" s="151">
        <v>0</v>
      </c>
      <c r="D104" s="151" t="s">
        <v>695</v>
      </c>
      <c r="E104" s="135">
        <v>0.000716</v>
      </c>
      <c r="F104" s="255">
        <v>0.00025988634493363723</v>
      </c>
      <c r="G104" s="191">
        <f t="shared" si="2"/>
        <v>0.0010829048915939716</v>
      </c>
      <c r="H104" s="135">
        <v>83</v>
      </c>
      <c r="I104" s="135"/>
      <c r="J104" s="189">
        <v>0.692049788605713</v>
      </c>
      <c r="K104" s="307">
        <v>0.04274210896269958</v>
      </c>
      <c r="L104" s="307">
        <v>0.0432088128609314</v>
      </c>
      <c r="M104" s="307">
        <v>0.19184712910253543</v>
      </c>
      <c r="N104" s="306">
        <v>738.1962648000001</v>
      </c>
      <c r="O104" s="308">
        <f t="shared" si="3"/>
        <v>1.0000172942770509</v>
      </c>
      <c r="P104" s="312" t="s">
        <v>11</v>
      </c>
    </row>
    <row r="105" spans="10:14" ht="15">
      <c r="J105" s="125" t="s">
        <v>708</v>
      </c>
      <c r="K105" s="125" t="s">
        <v>812</v>
      </c>
      <c r="L105" s="125" t="s">
        <v>811</v>
      </c>
      <c r="M105" s="125" t="s">
        <v>707</v>
      </c>
      <c r="N105" s="94" t="s">
        <v>799</v>
      </c>
    </row>
    <row r="106" spans="5:15" ht="15">
      <c r="E106" s="86">
        <f>SUM(E9:E104)</f>
        <v>0.6611960000000005</v>
      </c>
      <c r="F106" s="305">
        <f>SUM(F9:F104)</f>
        <v>0.23999415045354877</v>
      </c>
      <c r="G106" s="270">
        <f>SUM(G9:G104)</f>
        <v>1.0000172942770509</v>
      </c>
      <c r="I106" s="313" t="s">
        <v>11</v>
      </c>
      <c r="J106" s="327">
        <f>SUM(J102:J104)/SUM($F102:$F104)</f>
        <v>1479.8240723428735</v>
      </c>
      <c r="K106" s="327">
        <f>SUM(K102:K104)/SUM($F102:$F104)</f>
        <v>109.77333833165541</v>
      </c>
      <c r="L106" s="327">
        <f>SUM(L102:L104)/SUM($F102:$F104)</f>
        <v>130.31839355242343</v>
      </c>
      <c r="M106" s="309">
        <f>SUM(M102:M104)/SUM($F102:$F104)</f>
        <v>578.6136673727601</v>
      </c>
      <c r="N106" s="86">
        <v>3</v>
      </c>
      <c r="O106" s="313" t="s">
        <v>701</v>
      </c>
    </row>
    <row r="107" spans="9:15" ht="15">
      <c r="I107" s="314" t="s">
        <v>12</v>
      </c>
      <c r="J107" s="327">
        <f>SUM(J84:J101)/SUM($F84:$F101)</f>
        <v>397.56731393587177</v>
      </c>
      <c r="K107" s="327">
        <f>SUM(K84:K101)/SUM($F84:$F101)</f>
        <v>30.446628516599198</v>
      </c>
      <c r="L107" s="327">
        <f>SUM(L84:L101)/SUM($F84:$F101)</f>
        <v>47.03487242776452</v>
      </c>
      <c r="M107" s="310">
        <f>SUM(M84:M101)/SUM($F84:$F101)</f>
        <v>208.83483357927452</v>
      </c>
      <c r="N107" s="86">
        <v>18</v>
      </c>
      <c r="O107" s="314" t="s">
        <v>702</v>
      </c>
    </row>
    <row r="108" spans="9:15" ht="15">
      <c r="I108" s="151" t="s">
        <v>13</v>
      </c>
      <c r="J108" s="327">
        <f>SUM(J48:J83)/SUM($F48:$F83)</f>
        <v>205.20339442055342</v>
      </c>
      <c r="K108" s="327">
        <f>SUM(K48:K83)/SUM($F48:$F83)</f>
        <v>15.532626939441291</v>
      </c>
      <c r="L108" s="327">
        <f>SUM(L48:L83)/SUM($F48:$F83)</f>
        <v>21.714068860384554</v>
      </c>
      <c r="M108" s="310">
        <f>SUM(M48:M83)/SUM($F48:$F83)</f>
        <v>96.41046574010744</v>
      </c>
      <c r="N108" s="86">
        <v>36</v>
      </c>
      <c r="O108" s="151" t="s">
        <v>703</v>
      </c>
    </row>
    <row r="109" spans="9:15" ht="15">
      <c r="I109" s="86" t="s">
        <v>14</v>
      </c>
      <c r="J109" s="327">
        <f>SUM(J9:J47)/SUM($F9:$F47)</f>
        <v>97.53551630474111</v>
      </c>
      <c r="K109" s="327">
        <f>SUM(K9:K47)/SUM($F9:$F47)</f>
        <v>7.818583223238397</v>
      </c>
      <c r="L109" s="327">
        <f>SUM(L9:L47)/SUM($F9:$F47)</f>
        <v>9.758534831238977</v>
      </c>
      <c r="M109" s="310">
        <f>SUM(M9:M47)/SUM($F9:$F47)</f>
        <v>43.32789465070106</v>
      </c>
      <c r="N109" s="86">
        <v>39</v>
      </c>
      <c r="O109" s="86" t="s">
        <v>704</v>
      </c>
    </row>
    <row r="110" ht="15">
      <c r="N110" s="86">
        <f>SUM(N106:N109)</f>
        <v>96</v>
      </c>
    </row>
  </sheetData>
  <printOptions/>
  <pageMargins left="0.75" right="0.75" top="1" bottom="1" header="0.5" footer="0.5"/>
  <pageSetup orientation="portrait" paperSize="9"/>
  <ignoredErrors>
    <ignoredError sqref="J106:M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njzolas</dc:creator>
  <cp:keywords/>
  <dc:description/>
  <cp:lastModifiedBy>Peter Lindert</cp:lastModifiedBy>
  <dcterms:created xsi:type="dcterms:W3CDTF">2009-12-11T19:36:43Z</dcterms:created>
  <dcterms:modified xsi:type="dcterms:W3CDTF">2013-01-11T05:56:42Z</dcterms:modified>
  <cp:category/>
  <cp:version/>
  <cp:contentType/>
  <cp:contentStatus/>
</cp:coreProperties>
</file>